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filterPrivacy="1"/>
  <bookViews>
    <workbookView xWindow="0" yWindow="0" windowWidth="20490" windowHeight="7155"/>
  </bookViews>
  <sheets>
    <sheet name="info page" sheetId="2" r:id="rId1"/>
    <sheet name="calculation" sheetId="1" r:id="rId2"/>
    <sheet name="Arkusz1" sheetId="3" r:id="rId3"/>
  </sheets>
  <calcPr calcId="125725"/>
  <extLst xmlns:x15="http://schemas.microsoft.com/office/spreadsheetml/2010/11/main">
    <ext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Q17" i="1"/>
  <c r="K64"/>
  <c r="Q30"/>
  <c r="Q29"/>
  <c r="Q28"/>
  <c r="Q27"/>
  <c r="Q26"/>
  <c r="Q25"/>
  <c r="Q24"/>
  <c r="Q23"/>
  <c r="Q22"/>
  <c r="Q21"/>
  <c r="Q20"/>
  <c r="Q19"/>
  <c r="Q18"/>
  <c r="L56"/>
  <c r="L55"/>
  <c r="L54"/>
  <c r="L53"/>
  <c r="L52"/>
  <c r="L51"/>
  <c r="L50"/>
  <c r="L49"/>
  <c r="L48"/>
  <c r="L47"/>
  <c r="L46"/>
  <c r="L45"/>
  <c r="L44"/>
  <c r="L43"/>
  <c r="L42"/>
  <c r="L41"/>
  <c r="L40"/>
  <c r="L39"/>
  <c r="L38"/>
  <c r="L37"/>
  <c r="L36"/>
  <c r="L35"/>
  <c r="L34"/>
  <c r="L33"/>
  <c r="L32"/>
  <c r="L31"/>
  <c r="L30"/>
  <c r="L29"/>
  <c r="L28"/>
  <c r="L27"/>
  <c r="L26"/>
  <c r="L25"/>
  <c r="L24"/>
  <c r="L23"/>
  <c r="L22"/>
  <c r="L21"/>
  <c r="L20"/>
  <c r="L19"/>
  <c r="L18"/>
  <c r="L17"/>
  <c r="F59"/>
  <c r="F58"/>
  <c r="F57"/>
  <c r="F56"/>
  <c r="F55"/>
  <c r="F54"/>
  <c r="E53"/>
  <c r="F53"/>
  <c r="E52"/>
  <c r="F52"/>
  <c r="E51"/>
  <c r="F51"/>
  <c r="E50"/>
  <c r="F50"/>
  <c r="E49"/>
  <c r="F49"/>
  <c r="E48"/>
  <c r="F48"/>
  <c r="E47"/>
  <c r="F47"/>
  <c r="E46"/>
  <c r="F46"/>
  <c r="E45"/>
  <c r="F45"/>
  <c r="F44"/>
  <c r="E43"/>
  <c r="F43"/>
  <c r="E42"/>
  <c r="F42"/>
  <c r="E41"/>
  <c r="F41"/>
  <c r="E40"/>
  <c r="F40"/>
  <c r="E39"/>
  <c r="F39"/>
  <c r="E38"/>
  <c r="F38"/>
  <c r="E37"/>
  <c r="F37"/>
  <c r="E36"/>
  <c r="F36"/>
  <c r="E35"/>
  <c r="F35"/>
  <c r="E34"/>
  <c r="F34"/>
  <c r="E33"/>
  <c r="F33"/>
  <c r="E32"/>
  <c r="F32"/>
  <c r="E31"/>
  <c r="F31"/>
  <c r="E30"/>
  <c r="F30"/>
  <c r="E29"/>
  <c r="F29"/>
  <c r="E28"/>
  <c r="F28"/>
  <c r="E27"/>
  <c r="F27"/>
  <c r="E26"/>
  <c r="F26"/>
  <c r="E25"/>
  <c r="F25"/>
  <c r="E24"/>
  <c r="F24"/>
  <c r="E23"/>
  <c r="F23"/>
  <c r="E22"/>
  <c r="F22"/>
  <c r="E21"/>
  <c r="F21"/>
  <c r="E20"/>
  <c r="F20"/>
  <c r="E19"/>
  <c r="F19"/>
  <c r="E18"/>
  <c r="F18"/>
  <c r="E17"/>
  <c r="F17"/>
  <c r="Q60"/>
  <c r="L60"/>
  <c r="F60"/>
  <c r="K62"/>
  <c r="K63"/>
  <c r="K65"/>
</calcChain>
</file>

<file path=xl/sharedStrings.xml><?xml version="1.0" encoding="utf-8"?>
<sst xmlns="http://schemas.openxmlformats.org/spreadsheetml/2006/main" count="158" uniqueCount="127">
  <si>
    <t>Dorota Anna Krawczyk, Bialystok University of Technology (BUT),</t>
  </si>
  <si>
    <t>Antonio Rodero Serrano, University of Cordoba (UCO),</t>
  </si>
  <si>
    <t>This project has been funded with support from the European Commission. This publication [communication] reflects the views only of the author, and the Commission cannot be held responsible for any use which may be made of the information contained therein.</t>
  </si>
  <si>
    <t>EN</t>
  </si>
  <si>
    <t>Ten projekt został zrealizowany przy wsparciu finansowym Komisji Europejskiej. Projekt lub publikacja odzwierciedlają jedynie stanowisko ich autora i Komisja Europejska nie ponosi odpowiedzialności za umieszczoną w nich zawartość merytoryczną.</t>
  </si>
  <si>
    <t>PL</t>
  </si>
  <si>
    <t>El presente proyecto ha sido financiado con el apoyo de la Comisión Europea. Esta publicación (comunicación) es responsabilidad exclusiva de su autor. La Comisión no es responsable del uso que pueda hacerse de la información aquí difundida</t>
  </si>
  <si>
    <t>ES</t>
  </si>
  <si>
    <t>Šis projektas finansuojamas remiant Europos Komisijai. Šis leidinys [pranešimas] atspindi tik autoriaus požiūrį, todėl Komisija negali būti laikoma atsakinga už bet kokį jame pateikiamos informacijos naudojimą.</t>
  </si>
  <si>
    <t>LT</t>
  </si>
  <si>
    <t>11/600/400</t>
  </si>
  <si>
    <t xml:space="preserve"> </t>
  </si>
  <si>
    <t>dn 15</t>
  </si>
  <si>
    <t>11/600/600</t>
  </si>
  <si>
    <t>dn 20</t>
  </si>
  <si>
    <t>11/600/800</t>
  </si>
  <si>
    <t>dn 25</t>
  </si>
  <si>
    <t>11/600/1000</t>
  </si>
  <si>
    <t>dn 32</t>
  </si>
  <si>
    <t>11/600/1200</t>
  </si>
  <si>
    <t>dn 40</t>
  </si>
  <si>
    <t>11/600/1400</t>
  </si>
  <si>
    <t>dn 50</t>
  </si>
  <si>
    <t>11/600/1600</t>
  </si>
  <si>
    <t>dn 65</t>
  </si>
  <si>
    <t>11/600/1800</t>
  </si>
  <si>
    <t>dn 80</t>
  </si>
  <si>
    <t>11/600/2000</t>
  </si>
  <si>
    <t>dn 100</t>
  </si>
  <si>
    <t>22/600/400</t>
  </si>
  <si>
    <t>OTHERS</t>
  </si>
  <si>
    <t>22/600/600</t>
  </si>
  <si>
    <t>Cu</t>
  </si>
  <si>
    <t>12x1</t>
  </si>
  <si>
    <t>22/600/800</t>
  </si>
  <si>
    <t>15x1</t>
  </si>
  <si>
    <t>22/600/1000</t>
  </si>
  <si>
    <t>18x1</t>
  </si>
  <si>
    <t>22/600/1200</t>
  </si>
  <si>
    <t>22x1</t>
  </si>
  <si>
    <t>22/600/1400</t>
  </si>
  <si>
    <t>28x2</t>
  </si>
  <si>
    <t>22/600/1600</t>
  </si>
  <si>
    <t>b) Thermostat head with a remote temperature sensor</t>
  </si>
  <si>
    <t>22/600/1800</t>
  </si>
  <si>
    <t>PEX-Al-PE HD</t>
  </si>
  <si>
    <t>14x2</t>
  </si>
  <si>
    <t>a) Thermostat head with a remote temperature control</t>
  </si>
  <si>
    <t>22/600/2000</t>
  </si>
  <si>
    <t>18x2</t>
  </si>
  <si>
    <t>33/600/400</t>
  </si>
  <si>
    <t>25x3,5</t>
  </si>
  <si>
    <t>33/600/600</t>
  </si>
  <si>
    <t>32x4,4</t>
  </si>
  <si>
    <t>33/600/800</t>
  </si>
  <si>
    <t xml:space="preserve"> OTHERS</t>
  </si>
  <si>
    <t>33/600/1000</t>
  </si>
  <si>
    <t>PEXc</t>
  </si>
  <si>
    <t>12x2</t>
  </si>
  <si>
    <t>33/600/1200</t>
  </si>
  <si>
    <t>33/600/1400</t>
  </si>
  <si>
    <t>18x2,5</t>
  </si>
  <si>
    <t>33/600/1600</t>
  </si>
  <si>
    <t>33/600/1800</t>
  </si>
  <si>
    <t>33/600/2000</t>
  </si>
  <si>
    <t>MUN 09 05</t>
  </si>
  <si>
    <t>MUN 12 05</t>
  </si>
  <si>
    <t>dn 6 mm</t>
  </si>
  <si>
    <t>15x1,14x1</t>
  </si>
  <si>
    <t>MUN 16 05</t>
  </si>
  <si>
    <t>MUN 17 06</t>
  </si>
  <si>
    <t>MUN 17 08</t>
  </si>
  <si>
    <t>MUN 20 08</t>
  </si>
  <si>
    <t>MUN 05 08</t>
  </si>
  <si>
    <t>18x1/20mm</t>
  </si>
  <si>
    <t>MUN 07 10</t>
  </si>
  <si>
    <t>22x1/20mm</t>
  </si>
  <si>
    <t>MUN 07 12</t>
  </si>
  <si>
    <t>28x2/30mm</t>
  </si>
  <si>
    <t>type 1</t>
  </si>
  <si>
    <t>35x1/30mm</t>
  </si>
  <si>
    <t>dn42/40mm</t>
  </si>
  <si>
    <t>EURO</t>
  </si>
  <si>
    <t>TÍTULO DEL PROYECTO</t>
  </si>
  <si>
    <t>Costes de los Sistemas de Calefación y Ventilación</t>
  </si>
  <si>
    <t>Este material fue preparado por Proyecto "Virtual and Intensive Course Developing Practical Skills of Future Engineers" (VIPSKILLS) Nr.2016-1-PL01-KA203-026152.</t>
  </si>
  <si>
    <t>AUTORES</t>
  </si>
  <si>
    <t>CASA:</t>
  </si>
  <si>
    <t>RADIADORES</t>
  </si>
  <si>
    <t>Paneles</t>
  </si>
  <si>
    <t>Material de  PURMO</t>
  </si>
  <si>
    <t xml:space="preserve">Cantidad [unid.] </t>
  </si>
  <si>
    <t>coste [EUR]</t>
  </si>
  <si>
    <t>Tuberías</t>
  </si>
  <si>
    <t>diametro</t>
  </si>
  <si>
    <t xml:space="preserve">longitud [m] </t>
  </si>
  <si>
    <t>otros</t>
  </si>
  <si>
    <t xml:space="preserve">cantidad [unid.] </t>
  </si>
  <si>
    <t xml:space="preserve">a) Termostato con sensor integrado  </t>
  </si>
  <si>
    <t>Acero</t>
  </si>
  <si>
    <t>AISLAMIENTO</t>
  </si>
  <si>
    <t>en el suelo</t>
  </si>
  <si>
    <t>en la habitación</t>
  </si>
  <si>
    <t>COSTE TOTAL DE LOS RADIADORES</t>
  </si>
  <si>
    <t>Fuente de calor</t>
  </si>
  <si>
    <t>Vávulas termostáticas</t>
  </si>
  <si>
    <t>Termostato a</t>
  </si>
  <si>
    <t>Termostato b</t>
  </si>
  <si>
    <t>Termostato c</t>
  </si>
  <si>
    <t>Distribuidores</t>
  </si>
  <si>
    <t>Válvulas</t>
  </si>
  <si>
    <t>Purgadores</t>
  </si>
  <si>
    <t>[m2 de suelo]</t>
  </si>
  <si>
    <t>COSTE TOTAL DEL EQUPO</t>
  </si>
  <si>
    <t>COSTE TOTAL DEL SISTEMA DE CALEFACIÓN</t>
  </si>
  <si>
    <t>Coste de Inversión del Sistema de Calefacción</t>
  </si>
  <si>
    <t>COSTE TOTAL DE ESTRUCTURA ADICIOINAL PARA SUELO RADIANTE</t>
  </si>
  <si>
    <t>COSTE ESTIMADO DE TRABAJOS DE INSTALACIÓN</t>
  </si>
  <si>
    <t>COSTE TOTAL DE TUBERÍAS Y AISLAMIENTO</t>
  </si>
  <si>
    <t>COSTE TOTAL DE COMPONENTES</t>
  </si>
  <si>
    <t>precio [EUR/unid]</t>
  </si>
  <si>
    <t>precio [EUR/m]</t>
  </si>
  <si>
    <t>Radiador toallero</t>
  </si>
  <si>
    <t>OBJECTIVO</t>
  </si>
  <si>
    <t>NOMBRE Y APELLIDO</t>
  </si>
  <si>
    <t>FECHA</t>
  </si>
  <si>
    <t>Creado en 2019</t>
  </si>
</sst>
</file>

<file path=xl/styles.xml><?xml version="1.0" encoding="utf-8"?>
<styleSheet xmlns="http://schemas.openxmlformats.org/spreadsheetml/2006/main">
  <fonts count="23">
    <font>
      <sz val="11"/>
      <color theme="1"/>
      <name val="Calibri"/>
      <family val="2"/>
      <scheme val="minor"/>
    </font>
    <font>
      <sz val="11"/>
      <color theme="1"/>
      <name val="Arial"/>
      <family val="2"/>
      <charset val="238"/>
    </font>
    <font>
      <b/>
      <sz val="11"/>
      <color theme="1"/>
      <name val="Arial"/>
      <family val="2"/>
      <charset val="238"/>
    </font>
    <font>
      <sz val="12"/>
      <color theme="1"/>
      <name val="Arial"/>
      <family val="2"/>
      <charset val="238"/>
    </font>
    <font>
      <b/>
      <i/>
      <sz val="11"/>
      <color theme="1"/>
      <name val="Arial"/>
      <family val="2"/>
      <charset val="238"/>
    </font>
    <font>
      <sz val="10"/>
      <color theme="1"/>
      <name val="Arial"/>
      <family val="2"/>
      <charset val="238"/>
    </font>
    <font>
      <b/>
      <sz val="11.5"/>
      <color theme="1"/>
      <name val="Arial"/>
      <family val="2"/>
      <charset val="238"/>
    </font>
    <font>
      <i/>
      <sz val="9"/>
      <color theme="1"/>
      <name val="Arial"/>
      <family val="2"/>
      <charset val="238"/>
    </font>
    <font>
      <b/>
      <i/>
      <sz val="10"/>
      <color theme="1"/>
      <name val="Arial"/>
      <family val="2"/>
      <charset val="238"/>
    </font>
    <font>
      <b/>
      <sz val="11"/>
      <color rgb="FF00B050"/>
      <name val="Calibri"/>
      <family val="2"/>
      <charset val="238"/>
      <scheme val="minor"/>
    </font>
    <font>
      <sz val="8"/>
      <color theme="1"/>
      <name val="Calibri"/>
      <family val="2"/>
      <charset val="238"/>
      <scheme val="minor"/>
    </font>
    <font>
      <b/>
      <sz val="20"/>
      <color theme="1"/>
      <name val="Arial"/>
      <family val="2"/>
      <charset val="238"/>
    </font>
    <font>
      <b/>
      <sz val="12"/>
      <name val="Arial"/>
      <family val="2"/>
      <charset val="238"/>
    </font>
    <font>
      <b/>
      <sz val="13"/>
      <color rgb="FF00B050"/>
      <name val="Arial"/>
      <family val="2"/>
      <charset val="238"/>
    </font>
    <font>
      <sz val="11"/>
      <color rgb="FFFF0000"/>
      <name val="Arial"/>
      <family val="2"/>
      <charset val="238"/>
    </font>
    <font>
      <b/>
      <sz val="13"/>
      <color theme="1"/>
      <name val="Arial"/>
      <family val="2"/>
      <charset val="238"/>
    </font>
    <font>
      <sz val="11"/>
      <color rgb="FFC00000"/>
      <name val="Arial"/>
      <family val="2"/>
      <charset val="238"/>
    </font>
    <font>
      <sz val="13"/>
      <color theme="1"/>
      <name val="Arial"/>
      <family val="2"/>
      <charset val="238"/>
    </font>
    <font>
      <sz val="8"/>
      <color theme="1"/>
      <name val="Arial"/>
      <family val="2"/>
      <charset val="238"/>
    </font>
    <font>
      <b/>
      <sz val="14"/>
      <color rgb="FFFF0000"/>
      <name val="Arial"/>
      <family val="2"/>
      <charset val="238"/>
    </font>
    <font>
      <b/>
      <sz val="16"/>
      <color rgb="FFFF0000"/>
      <name val="Arial"/>
      <family val="2"/>
      <charset val="238"/>
    </font>
    <font>
      <b/>
      <sz val="14"/>
      <name val="Arial"/>
      <family val="2"/>
      <charset val="238"/>
    </font>
    <font>
      <b/>
      <sz val="16"/>
      <name val="Arial"/>
      <family val="2"/>
      <charset val="23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theme="2" tint="-0.249977111117893"/>
      </right>
      <top/>
      <bottom/>
      <diagonal/>
    </border>
    <border>
      <left style="thin">
        <color theme="2" tint="-0.249977111117893"/>
      </left>
      <right style="thin">
        <color theme="2" tint="-0.249977111117893"/>
      </right>
      <top style="thin">
        <color indexed="64"/>
      </top>
      <bottom/>
      <diagonal/>
    </border>
    <border>
      <left style="thin">
        <color theme="2" tint="-0.249977111117893"/>
      </left>
      <right style="thin">
        <color theme="2" tint="-0.249977111117893"/>
      </right>
      <top/>
      <bottom/>
      <diagonal/>
    </border>
    <border>
      <left style="medium">
        <color indexed="64"/>
      </left>
      <right style="thin">
        <color theme="2" tint="-0.249977111117893"/>
      </right>
      <top style="thin">
        <color indexed="64"/>
      </top>
      <bottom/>
      <diagonal/>
    </border>
    <border>
      <left style="medium">
        <color indexed="64"/>
      </left>
      <right style="thin">
        <color theme="2" tint="-0.249977111117893"/>
      </right>
      <top/>
      <bottom/>
      <diagonal/>
    </border>
    <border>
      <left style="medium">
        <color indexed="64"/>
      </left>
      <right style="thin">
        <color theme="2" tint="-0.249977111117893"/>
      </right>
      <top/>
      <bottom style="thin">
        <color indexed="64"/>
      </bottom>
      <diagonal/>
    </border>
    <border>
      <left/>
      <right style="thin">
        <color theme="2" tint="-0.249977111117893"/>
      </right>
      <top/>
      <bottom style="thin">
        <color indexed="64"/>
      </bottom>
      <diagonal/>
    </border>
    <border>
      <left style="thin">
        <color theme="2" tint="-0.249977111117893"/>
      </left>
      <right style="thin">
        <color theme="2" tint="-0.249977111117893"/>
      </right>
      <top/>
      <bottom style="thin">
        <color indexed="64"/>
      </bottom>
      <diagonal/>
    </border>
    <border>
      <left style="medium">
        <color indexed="64"/>
      </left>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rgb="FFFF0000"/>
      </left>
      <right style="medium">
        <color rgb="FFFF0000"/>
      </right>
      <top style="medium">
        <color rgb="FFFF0000"/>
      </top>
      <bottom style="medium">
        <color rgb="FFFF0000"/>
      </bottom>
      <diagonal/>
    </border>
    <border>
      <left/>
      <right/>
      <top style="thin">
        <color theme="0" tint="-0.249977111117893"/>
      </top>
      <bottom style="thin">
        <color theme="0" tint="-0.249977111117893"/>
      </bottom>
      <diagonal/>
    </border>
  </borders>
  <cellStyleXfs count="1">
    <xf numFmtId="0" fontId="0" fillId="0" borderId="0"/>
  </cellStyleXfs>
  <cellXfs count="126">
    <xf numFmtId="0" fontId="0" fillId="0" borderId="0" xfId="0"/>
    <xf numFmtId="0" fontId="1" fillId="3" borderId="0" xfId="0" applyFont="1" applyFill="1"/>
    <xf numFmtId="0" fontId="1" fillId="2" borderId="1" xfId="0" applyFont="1" applyFill="1" applyBorder="1"/>
    <xf numFmtId="0" fontId="1" fillId="2" borderId="2" xfId="0" applyFont="1" applyFill="1" applyBorder="1"/>
    <xf numFmtId="0" fontId="1" fillId="2" borderId="3" xfId="0" applyFont="1" applyFill="1" applyBorder="1"/>
    <xf numFmtId="0" fontId="1" fillId="2" borderId="4" xfId="0" applyFont="1" applyFill="1" applyBorder="1"/>
    <xf numFmtId="0" fontId="1" fillId="2" borderId="0"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0" fontId="1" fillId="2" borderId="8" xfId="0" applyFont="1" applyFill="1" applyBorder="1"/>
    <xf numFmtId="0" fontId="1" fillId="3" borderId="12" xfId="0" applyFont="1" applyFill="1" applyBorder="1"/>
    <xf numFmtId="0" fontId="1" fillId="3" borderId="15" xfId="0" applyFont="1" applyFill="1" applyBorder="1" applyAlignment="1">
      <alignment horizontal="right"/>
    </xf>
    <xf numFmtId="0" fontId="7" fillId="3" borderId="0" xfId="0" applyFont="1" applyFill="1" applyBorder="1" applyAlignment="1">
      <alignment vertical="center"/>
    </xf>
    <xf numFmtId="0" fontId="7" fillId="3" borderId="16" xfId="0" applyFont="1" applyFill="1" applyBorder="1" applyAlignment="1">
      <alignment vertical="center"/>
    </xf>
    <xf numFmtId="0" fontId="7" fillId="3" borderId="0" xfId="0" applyFont="1" applyFill="1" applyBorder="1" applyAlignment="1">
      <alignment vertical="center" wrapText="1"/>
    </xf>
    <xf numFmtId="0" fontId="7" fillId="3" borderId="16" xfId="0" applyFont="1" applyFill="1" applyBorder="1" applyAlignment="1">
      <alignment vertical="center" wrapText="1"/>
    </xf>
    <xf numFmtId="0" fontId="1" fillId="3" borderId="15" xfId="0" applyFont="1" applyFill="1" applyBorder="1"/>
    <xf numFmtId="0" fontId="1" fillId="3" borderId="17" xfId="0" applyFont="1" applyFill="1" applyBorder="1"/>
    <xf numFmtId="0" fontId="6" fillId="2" borderId="0" xfId="0" applyFont="1" applyFill="1" applyBorder="1" applyAlignment="1">
      <alignment horizontal="right"/>
    </xf>
    <xf numFmtId="0" fontId="3" fillId="2" borderId="0" xfId="0" applyFont="1" applyFill="1" applyBorder="1" applyAlignment="1">
      <alignment horizontal="center" vertical="center"/>
    </xf>
    <xf numFmtId="0" fontId="1" fillId="2" borderId="4" xfId="0" applyFont="1" applyFill="1" applyBorder="1" applyAlignment="1">
      <alignment horizontal="right"/>
    </xf>
    <xf numFmtId="0" fontId="2" fillId="2" borderId="0" xfId="0" applyFont="1" applyFill="1" applyBorder="1" applyAlignment="1">
      <alignment horizontal="right"/>
    </xf>
    <xf numFmtId="0" fontId="2" fillId="2" borderId="0" xfId="0" applyFont="1" applyFill="1" applyBorder="1"/>
    <xf numFmtId="0" fontId="1" fillId="3" borderId="0" xfId="0" applyFont="1" applyFill="1" applyBorder="1"/>
    <xf numFmtId="0" fontId="4" fillId="3" borderId="0" xfId="0" applyFont="1" applyFill="1" applyBorder="1" applyAlignment="1"/>
    <xf numFmtId="0" fontId="11" fillId="2" borderId="9" xfId="0" applyFont="1" applyFill="1" applyBorder="1" applyAlignment="1"/>
    <xf numFmtId="0" fontId="11" fillId="2" borderId="10" xfId="0" applyFont="1" applyFill="1" applyBorder="1" applyAlignment="1"/>
    <xf numFmtId="0" fontId="11" fillId="3" borderId="0" xfId="0" applyFont="1" applyFill="1" applyBorder="1" applyAlignment="1"/>
    <xf numFmtId="0" fontId="12" fillId="2" borderId="20" xfId="0" applyFont="1" applyFill="1" applyBorder="1" applyAlignment="1">
      <alignment horizontal="center" vertical="center"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1" fontId="14" fillId="2" borderId="5" xfId="0" applyNumberFormat="1" applyFont="1" applyFill="1" applyBorder="1" applyAlignment="1">
      <alignment horizontal="center"/>
    </xf>
    <xf numFmtId="0" fontId="14" fillId="2" borderId="5" xfId="0" applyFont="1" applyFill="1" applyBorder="1" applyAlignment="1">
      <alignment horizontal="center"/>
    </xf>
    <xf numFmtId="0" fontId="1" fillId="2" borderId="5" xfId="0" applyFont="1" applyFill="1" applyBorder="1" applyAlignment="1">
      <alignment horizontal="center"/>
    </xf>
    <xf numFmtId="0" fontId="1" fillId="2" borderId="0" xfId="0" applyFont="1" applyFill="1" applyBorder="1" applyProtection="1">
      <protection locked="0"/>
    </xf>
    <xf numFmtId="0" fontId="19" fillId="2" borderId="7" xfId="0" applyFont="1" applyFill="1" applyBorder="1"/>
    <xf numFmtId="0" fontId="20" fillId="2" borderId="7" xfId="0" applyFont="1" applyFill="1" applyBorder="1"/>
    <xf numFmtId="0" fontId="20" fillId="2" borderId="2" xfId="0" applyFont="1" applyFill="1" applyBorder="1"/>
    <xf numFmtId="0" fontId="20" fillId="2" borderId="0" xfId="0" applyFont="1" applyFill="1" applyBorder="1"/>
    <xf numFmtId="0" fontId="11" fillId="2" borderId="10" xfId="0" applyFont="1" applyFill="1" applyBorder="1" applyAlignment="1">
      <alignment vertical="center"/>
    </xf>
    <xf numFmtId="0" fontId="1" fillId="2" borderId="23" xfId="0" applyFont="1" applyFill="1" applyBorder="1"/>
    <xf numFmtId="0" fontId="1" fillId="2" borderId="24" xfId="0" applyFont="1" applyFill="1" applyBorder="1" applyAlignment="1" applyProtection="1">
      <alignment horizontal="center"/>
      <protection locked="0"/>
    </xf>
    <xf numFmtId="0" fontId="1" fillId="2" borderId="25" xfId="0" applyFont="1" applyFill="1" applyBorder="1" applyAlignment="1" applyProtection="1">
      <alignment horizontal="center"/>
      <protection locked="0"/>
    </xf>
    <xf numFmtId="1" fontId="1" fillId="2" borderId="24" xfId="0" applyNumberFormat="1" applyFont="1" applyFill="1" applyBorder="1" applyAlignment="1">
      <alignment horizontal="center"/>
    </xf>
    <xf numFmtId="1" fontId="1" fillId="2" borderId="25" xfId="0" applyNumberFormat="1" applyFont="1" applyFill="1" applyBorder="1" applyAlignment="1">
      <alignment horizontal="center"/>
    </xf>
    <xf numFmtId="0" fontId="1" fillId="2" borderId="25" xfId="0" applyFont="1" applyFill="1" applyBorder="1" applyAlignment="1">
      <alignment horizontal="center"/>
    </xf>
    <xf numFmtId="0" fontId="13" fillId="2" borderId="26" xfId="0" applyFont="1" applyFill="1" applyBorder="1"/>
    <xf numFmtId="0" fontId="13" fillId="2" borderId="27" xfId="0" applyFont="1" applyFill="1" applyBorder="1"/>
    <xf numFmtId="0" fontId="17" fillId="2" borderId="27" xfId="0" applyFont="1" applyFill="1" applyBorder="1"/>
    <xf numFmtId="0" fontId="1" fillId="2" borderId="27" xfId="0" applyFont="1" applyFill="1" applyBorder="1"/>
    <xf numFmtId="0" fontId="15" fillId="2" borderId="26" xfId="0" applyFont="1" applyFill="1" applyBorder="1"/>
    <xf numFmtId="0" fontId="15" fillId="2" borderId="27" xfId="0" applyFont="1" applyFill="1" applyBorder="1"/>
    <xf numFmtId="0" fontId="15" fillId="2" borderId="27" xfId="0" applyFont="1" applyFill="1" applyBorder="1" applyAlignment="1">
      <alignment horizontal="center"/>
    </xf>
    <xf numFmtId="0" fontId="1" fillId="2" borderId="24" xfId="0" applyFont="1" applyFill="1" applyBorder="1"/>
    <xf numFmtId="0" fontId="1" fillId="2" borderId="25" xfId="0" applyFont="1" applyFill="1" applyBorder="1"/>
    <xf numFmtId="0" fontId="1" fillId="2" borderId="25" xfId="0" applyFont="1" applyFill="1" applyBorder="1" applyProtection="1">
      <protection locked="0"/>
    </xf>
    <xf numFmtId="0" fontId="1" fillId="2" borderId="24" xfId="0" applyFont="1" applyFill="1" applyBorder="1" applyAlignment="1">
      <alignment horizontal="center"/>
    </xf>
    <xf numFmtId="0" fontId="1" fillId="2" borderId="26" xfId="0" applyFont="1" applyFill="1" applyBorder="1"/>
    <xf numFmtId="0" fontId="16" fillId="2" borderId="24" xfId="0" applyFont="1" applyFill="1" applyBorder="1" applyAlignment="1" applyProtection="1">
      <alignment horizontal="center"/>
      <protection locked="0"/>
    </xf>
    <xf numFmtId="0" fontId="16" fillId="2" borderId="25" xfId="0" applyFont="1" applyFill="1" applyBorder="1" applyAlignment="1" applyProtection="1">
      <alignment horizontal="center"/>
      <protection locked="0"/>
    </xf>
    <xf numFmtId="0" fontId="1" fillId="2" borderId="28" xfId="0" applyFont="1" applyFill="1" applyBorder="1"/>
    <xf numFmtId="0" fontId="1" fillId="2" borderId="29" xfId="0" applyFont="1" applyFill="1" applyBorder="1"/>
    <xf numFmtId="0" fontId="1" fillId="2" borderId="30" xfId="0" applyFont="1" applyFill="1" applyBorder="1" applyAlignment="1" applyProtection="1">
      <alignment horizontal="center"/>
      <protection locked="0"/>
    </xf>
    <xf numFmtId="0" fontId="1" fillId="2" borderId="30" xfId="0" applyFont="1" applyFill="1" applyBorder="1" applyAlignment="1">
      <alignment horizontal="center"/>
    </xf>
    <xf numFmtId="0" fontId="15" fillId="2" borderId="28" xfId="0" applyFont="1" applyFill="1" applyBorder="1" applyAlignment="1">
      <alignment horizontal="center"/>
    </xf>
    <xf numFmtId="0" fontId="1" fillId="2" borderId="31" xfId="0" applyFont="1" applyFill="1" applyBorder="1"/>
    <xf numFmtId="0" fontId="1" fillId="2" borderId="18" xfId="0" applyFont="1" applyFill="1" applyBorder="1"/>
    <xf numFmtId="0" fontId="1" fillId="2" borderId="32" xfId="0" applyFont="1" applyFill="1" applyBorder="1" applyAlignment="1" applyProtection="1">
      <alignment horizontal="center"/>
      <protection locked="0"/>
    </xf>
    <xf numFmtId="0" fontId="0" fillId="0" borderId="0" xfId="0" applyFill="1"/>
    <xf numFmtId="0" fontId="9" fillId="0" borderId="0" xfId="0" applyFont="1" applyFill="1"/>
    <xf numFmtId="0" fontId="10" fillId="0" borderId="0" xfId="0" applyFont="1" applyFill="1"/>
    <xf numFmtId="0" fontId="9" fillId="0" borderId="0" xfId="0" applyFont="1" applyFill="1" applyAlignment="1">
      <alignment horizontal="center"/>
    </xf>
    <xf numFmtId="0" fontId="21" fillId="2" borderId="1" xfId="0" applyFont="1" applyFill="1" applyBorder="1"/>
    <xf numFmtId="0" fontId="21" fillId="2" borderId="4" xfId="0" applyFont="1" applyFill="1" applyBorder="1"/>
    <xf numFmtId="0" fontId="21" fillId="2" borderId="6" xfId="0" applyFont="1" applyFill="1" applyBorder="1"/>
    <xf numFmtId="0" fontId="5" fillId="2" borderId="34" xfId="0" applyFont="1" applyFill="1" applyBorder="1" applyAlignment="1">
      <alignment horizontal="center"/>
    </xf>
    <xf numFmtId="1" fontId="22" fillId="4" borderId="33" xfId="0" applyNumberFormat="1" applyFont="1" applyFill="1" applyBorder="1" applyAlignment="1">
      <alignment horizontal="center" vertical="center"/>
    </xf>
    <xf numFmtId="0" fontId="22" fillId="4" borderId="33" xfId="0" applyFont="1" applyFill="1" applyBorder="1" applyAlignment="1">
      <alignment horizontal="center" vertical="center"/>
    </xf>
    <xf numFmtId="1" fontId="22" fillId="4" borderId="33" xfId="0" applyNumberFormat="1" applyFont="1" applyFill="1" applyBorder="1" applyAlignment="1">
      <alignment horizontal="center"/>
    </xf>
    <xf numFmtId="0" fontId="12" fillId="2" borderId="22" xfId="0" applyFont="1" applyFill="1" applyBorder="1" applyAlignment="1">
      <alignment horizontal="center" vertical="center"/>
    </xf>
    <xf numFmtId="0" fontId="1" fillId="2" borderId="0" xfId="0" applyFont="1" applyFill="1" applyBorder="1" applyAlignment="1">
      <alignment horizontal="right"/>
    </xf>
    <xf numFmtId="0" fontId="8" fillId="5" borderId="12" xfId="0" applyFont="1" applyFill="1" applyBorder="1" applyAlignment="1">
      <alignment horizontal="center" vertical="center" wrapText="1"/>
    </xf>
    <xf numFmtId="0" fontId="8" fillId="5" borderId="13" xfId="0" applyFont="1" applyFill="1" applyBorder="1" applyAlignment="1">
      <alignment horizontal="center" vertical="center" wrapText="1"/>
    </xf>
    <xf numFmtId="0" fontId="8" fillId="5" borderId="14" xfId="0" applyFont="1" applyFill="1" applyBorder="1" applyAlignment="1">
      <alignment horizontal="center" vertical="center" wrapText="1"/>
    </xf>
    <xf numFmtId="0" fontId="8" fillId="5" borderId="17" xfId="0" applyFont="1" applyFill="1" applyBorder="1" applyAlignment="1">
      <alignment horizontal="center" vertical="center" wrapText="1"/>
    </xf>
    <xf numFmtId="0" fontId="8" fillId="5" borderId="18" xfId="0" applyFont="1" applyFill="1" applyBorder="1" applyAlignment="1">
      <alignment horizontal="center" vertical="center" wrapText="1"/>
    </xf>
    <xf numFmtId="0" fontId="8" fillId="5" borderId="19" xfId="0" applyFont="1" applyFill="1" applyBorder="1" applyAlignment="1">
      <alignment horizontal="center" vertical="center" wrapText="1"/>
    </xf>
    <xf numFmtId="0" fontId="5" fillId="3" borderId="12" xfId="0" applyFont="1" applyFill="1" applyBorder="1" applyAlignment="1">
      <alignment horizontal="left"/>
    </xf>
    <xf numFmtId="0" fontId="5" fillId="3" borderId="13" xfId="0" applyFont="1" applyFill="1" applyBorder="1" applyAlignment="1">
      <alignment horizontal="left"/>
    </xf>
    <xf numFmtId="0" fontId="5" fillId="3" borderId="14" xfId="0" applyFont="1" applyFill="1" applyBorder="1" applyAlignment="1">
      <alignment horizontal="left"/>
    </xf>
    <xf numFmtId="0" fontId="5" fillId="3" borderId="15" xfId="0" applyFont="1" applyFill="1" applyBorder="1" applyAlignment="1">
      <alignment horizontal="left"/>
    </xf>
    <xf numFmtId="0" fontId="5" fillId="3" borderId="0" xfId="0" applyFont="1" applyFill="1" applyBorder="1" applyAlignment="1">
      <alignment horizontal="left"/>
    </xf>
    <xf numFmtId="0" fontId="5" fillId="3" borderId="16" xfId="0" applyFont="1" applyFill="1" applyBorder="1" applyAlignment="1">
      <alignment horizontal="left"/>
    </xf>
    <xf numFmtId="0" fontId="7" fillId="3" borderId="13" xfId="0" applyFont="1" applyFill="1" applyBorder="1" applyAlignment="1">
      <alignment horizontal="center" vertical="center" wrapText="1"/>
    </xf>
    <xf numFmtId="0" fontId="7" fillId="3" borderId="14"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9" xfId="0" applyFont="1" applyFill="1" applyBorder="1" applyAlignment="1">
      <alignment horizontal="center" vertical="center" wrapTex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6"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1" xfId="0" applyFont="1" applyFill="1" applyBorder="1" applyAlignment="1">
      <alignment horizontal="center" vertical="center"/>
    </xf>
    <xf numFmtId="0" fontId="13" fillId="2" borderId="4" xfId="0" applyFont="1" applyFill="1" applyBorder="1" applyAlignment="1">
      <alignment horizontal="left"/>
    </xf>
    <xf numFmtId="0" fontId="13" fillId="2" borderId="23" xfId="0" applyFont="1" applyFill="1" applyBorder="1" applyAlignment="1">
      <alignment horizontal="left"/>
    </xf>
    <xf numFmtId="0" fontId="11" fillId="2" borderId="10" xfId="0" applyFont="1" applyFill="1" applyBorder="1" applyAlignment="1">
      <alignment horizontal="center"/>
    </xf>
    <xf numFmtId="0" fontId="11" fillId="2" borderId="11" xfId="0" applyFont="1" applyFill="1" applyBorder="1" applyAlignment="1">
      <alignment horizontal="center"/>
    </xf>
    <xf numFmtId="0" fontId="18" fillId="2" borderId="4" xfId="0" applyFont="1" applyFill="1" applyBorder="1" applyAlignment="1">
      <alignment horizontal="center" wrapText="1"/>
    </xf>
    <xf numFmtId="0" fontId="1" fillId="2" borderId="0" xfId="0" applyFont="1" applyFill="1" applyBorder="1" applyAlignment="1">
      <alignment horizontal="center" wrapText="1"/>
    </xf>
    <xf numFmtId="0" fontId="1" fillId="2" borderId="5" xfId="0" applyFont="1" applyFill="1" applyBorder="1" applyAlignment="1">
      <alignment horizontal="center" wrapText="1"/>
    </xf>
    <xf numFmtId="0" fontId="12" fillId="2" borderId="22" xfId="0" applyFont="1" applyFill="1" applyBorder="1" applyAlignment="1">
      <alignment horizontal="center" vertical="center"/>
    </xf>
    <xf numFmtId="0" fontId="12" fillId="2" borderId="20" xfId="0" applyFont="1" applyFill="1" applyBorder="1" applyAlignment="1">
      <alignment horizontal="center" vertical="center"/>
    </xf>
    <xf numFmtId="0" fontId="2" fillId="2" borderId="0" xfId="0" applyFont="1" applyFill="1" applyBorder="1" applyAlignment="1">
      <alignment horizontal="right" wrapText="1"/>
    </xf>
    <xf numFmtId="0" fontId="5" fillId="3" borderId="17" xfId="0" applyFont="1" applyFill="1" applyBorder="1" applyAlignment="1">
      <alignment horizontal="left"/>
    </xf>
    <xf numFmtId="0" fontId="5" fillId="3" borderId="18" xfId="0" applyFont="1" applyFill="1" applyBorder="1" applyAlignment="1">
      <alignment horizontal="left"/>
    </xf>
    <xf numFmtId="0" fontId="5" fillId="3" borderId="19" xfId="0" applyFont="1" applyFill="1" applyBorder="1" applyAlignment="1">
      <alignment horizontal="left"/>
    </xf>
    <xf numFmtId="0" fontId="2" fillId="2" borderId="0" xfId="0" applyFont="1" applyFill="1" applyBorder="1" applyAlignment="1">
      <alignment wrapText="1"/>
    </xf>
  </cellXfs>
  <cellStyles count="1">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s-ES"/>
  <c:chart>
    <c:autoTitleDeleted val="1"/>
    <c:view3D>
      <c:depthPercent val="100"/>
      <c:rAngAx val="1"/>
    </c:view3D>
    <c:floor>
      <c:spPr>
        <a:noFill/>
        <a:ln>
          <a:noFill/>
        </a:ln>
        <a:effectLst/>
        <a:sp3d/>
      </c:spPr>
    </c:floor>
    <c:sideWall>
      <c:spPr>
        <a:noFill/>
        <a:ln>
          <a:noFill/>
        </a:ln>
        <a:effectLst/>
        <a:sp3d/>
      </c:spPr>
    </c:sideWall>
    <c:backWall>
      <c:spPr>
        <a:noFill/>
        <a:ln>
          <a:noFill/>
        </a:ln>
        <a:effectLst/>
        <a:sp3d/>
      </c:spPr>
    </c:backWall>
    <c:plotArea>
      <c:layout/>
      <c:bar3DChart>
        <c:barDir val="col"/>
        <c:grouping val="percentStacked"/>
        <c:ser>
          <c:idx val="0"/>
          <c:order val="0"/>
          <c:tx>
            <c:v>radiadores</c:v>
          </c:tx>
          <c:spPr>
            <a:solidFill>
              <a:schemeClr val="accent1"/>
            </a:solidFill>
            <a:ln>
              <a:noFill/>
            </a:ln>
            <a:effectLst/>
            <a:sp3d/>
          </c:spPr>
          <c:cat>
            <c:strRef>
              <c:f>calculation!$N$27</c:f>
              <c:strCache>
                <c:ptCount val="1"/>
                <c:pt idx="0">
                  <c:v>otros</c:v>
                </c:pt>
              </c:strCache>
            </c:strRef>
          </c:cat>
          <c:val>
            <c:numRef>
              <c:f>calculation!$F$60</c:f>
              <c:numCache>
                <c:formatCode>0</c:formatCode>
                <c:ptCount val="1"/>
                <c:pt idx="0">
                  <c:v>3239.75</c:v>
                </c:pt>
              </c:numCache>
            </c:numRef>
          </c:val>
          <c:extLst xmlns:c16r2="http://schemas.microsoft.com/office/drawing/2015/06/chart">
            <c:ext xmlns:c16="http://schemas.microsoft.com/office/drawing/2014/chart" uri="{C3380CC4-5D6E-409C-BE32-E72D297353CC}">
              <c16:uniqueId val="{00000000-4DCB-4681-BFE1-35D08FFADD88}"/>
            </c:ext>
          </c:extLst>
        </c:ser>
        <c:ser>
          <c:idx val="1"/>
          <c:order val="1"/>
          <c:tx>
            <c:v>tuberías y aislamiento</c:v>
          </c:tx>
          <c:spPr>
            <a:solidFill>
              <a:schemeClr val="accent2"/>
            </a:solidFill>
            <a:ln>
              <a:noFill/>
            </a:ln>
            <a:effectLst/>
            <a:sp3d/>
          </c:spPr>
          <c:cat>
            <c:strRef>
              <c:f>calculation!$N$27</c:f>
              <c:strCache>
                <c:ptCount val="1"/>
                <c:pt idx="0">
                  <c:v>otros</c:v>
                </c:pt>
              </c:strCache>
            </c:strRef>
          </c:cat>
          <c:val>
            <c:numRef>
              <c:f>calculation!$L$60</c:f>
              <c:numCache>
                <c:formatCode>General</c:formatCode>
                <c:ptCount val="1"/>
                <c:pt idx="0">
                  <c:v>722</c:v>
                </c:pt>
              </c:numCache>
            </c:numRef>
          </c:val>
          <c:extLst xmlns:c16r2="http://schemas.microsoft.com/office/drawing/2015/06/chart">
            <c:ext xmlns:c16="http://schemas.microsoft.com/office/drawing/2014/chart" uri="{C3380CC4-5D6E-409C-BE32-E72D297353CC}">
              <c16:uniqueId val="{00000001-4DCB-4681-BFE1-35D08FFADD88}"/>
            </c:ext>
          </c:extLst>
        </c:ser>
        <c:ser>
          <c:idx val="2"/>
          <c:order val="2"/>
          <c:tx>
            <c:v>fuentes de calor y componentes</c:v>
          </c:tx>
          <c:spPr>
            <a:solidFill>
              <a:schemeClr val="accent3"/>
            </a:solidFill>
            <a:ln>
              <a:noFill/>
            </a:ln>
            <a:effectLst/>
            <a:sp3d/>
          </c:spPr>
          <c:cat>
            <c:strRef>
              <c:f>calculation!$N$27</c:f>
              <c:strCache>
                <c:ptCount val="1"/>
                <c:pt idx="0">
                  <c:v>otros</c:v>
                </c:pt>
              </c:strCache>
            </c:strRef>
          </c:cat>
          <c:val>
            <c:numRef>
              <c:f>calculation!$Q$60</c:f>
              <c:numCache>
                <c:formatCode>General</c:formatCode>
                <c:ptCount val="1"/>
                <c:pt idx="0">
                  <c:v>2070</c:v>
                </c:pt>
              </c:numCache>
            </c:numRef>
          </c:val>
          <c:extLst xmlns:c16r2="http://schemas.microsoft.com/office/drawing/2015/06/chart">
            <c:ext xmlns:c16="http://schemas.microsoft.com/office/drawing/2014/chart" uri="{C3380CC4-5D6E-409C-BE32-E72D297353CC}">
              <c16:uniqueId val="{00000002-4DCB-4681-BFE1-35D08FFADD88}"/>
            </c:ext>
          </c:extLst>
        </c:ser>
        <c:ser>
          <c:idx val="3"/>
          <c:order val="3"/>
          <c:tx>
            <c:v>Trabajos de Instalación</c:v>
          </c:tx>
          <c:spPr>
            <a:solidFill>
              <a:schemeClr val="accent4"/>
            </a:solidFill>
            <a:ln>
              <a:noFill/>
            </a:ln>
            <a:effectLst/>
            <a:sp3d/>
          </c:spPr>
          <c:cat>
            <c:strRef>
              <c:f>calculation!$N$27</c:f>
              <c:strCache>
                <c:ptCount val="1"/>
                <c:pt idx="0">
                  <c:v>otros</c:v>
                </c:pt>
              </c:strCache>
            </c:strRef>
          </c:cat>
          <c:val>
            <c:numRef>
              <c:f>calculation!$K$63</c:f>
              <c:numCache>
                <c:formatCode>0</c:formatCode>
                <c:ptCount val="1"/>
                <c:pt idx="0">
                  <c:v>904.76249999999993</c:v>
                </c:pt>
              </c:numCache>
            </c:numRef>
          </c:val>
          <c:extLst xmlns:c16r2="http://schemas.microsoft.com/office/drawing/2015/06/chart">
            <c:ext xmlns:c16="http://schemas.microsoft.com/office/drawing/2014/chart" uri="{C3380CC4-5D6E-409C-BE32-E72D297353CC}">
              <c16:uniqueId val="{00000003-4DCB-4681-BFE1-35D08FFADD88}"/>
            </c:ext>
          </c:extLst>
        </c:ser>
        <c:ser>
          <c:idx val="4"/>
          <c:order val="4"/>
          <c:tx>
            <c:v>Costes adicionales Suelo Radiante</c:v>
          </c:tx>
          <c:spPr>
            <a:solidFill>
              <a:schemeClr val="accent5"/>
            </a:solidFill>
            <a:ln>
              <a:noFill/>
            </a:ln>
            <a:effectLst/>
            <a:sp3d/>
          </c:spPr>
          <c:cat>
            <c:strRef>
              <c:f>calculation!$N$27</c:f>
              <c:strCache>
                <c:ptCount val="1"/>
                <c:pt idx="0">
                  <c:v>otros</c:v>
                </c:pt>
              </c:strCache>
            </c:strRef>
          </c:cat>
          <c:val>
            <c:numRef>
              <c:f>calculation!$K$64</c:f>
              <c:numCache>
                <c:formatCode>0</c:formatCode>
                <c:ptCount val="1"/>
                <c:pt idx="0">
                  <c:v>440</c:v>
                </c:pt>
              </c:numCache>
            </c:numRef>
          </c:val>
          <c:extLst xmlns:c16r2="http://schemas.microsoft.com/office/drawing/2015/06/chart">
            <c:ext xmlns:c16="http://schemas.microsoft.com/office/drawing/2014/chart" uri="{C3380CC4-5D6E-409C-BE32-E72D297353CC}">
              <c16:uniqueId val="{00000004-4DCB-4681-BFE1-35D08FFADD88}"/>
            </c:ext>
          </c:extLst>
        </c:ser>
        <c:dLbls/>
        <c:shape val="box"/>
        <c:axId val="140839552"/>
        <c:axId val="140883456"/>
        <c:axId val="0"/>
      </c:bar3DChart>
      <c:catAx>
        <c:axId val="140839552"/>
        <c:scaling>
          <c:orientation val="minMax"/>
        </c:scaling>
        <c:delete val="1"/>
        <c:axPos val="b"/>
        <c:numFmt formatCode="General" sourceLinked="1"/>
        <c:majorTickMark val="none"/>
        <c:tickLblPos val="none"/>
        <c:crossAx val="140883456"/>
        <c:crosses val="autoZero"/>
        <c:auto val="1"/>
        <c:lblAlgn val="ctr"/>
        <c:lblOffset val="100"/>
      </c:catAx>
      <c:valAx>
        <c:axId val="140883456"/>
        <c:scaling>
          <c:orientation val="minMax"/>
        </c:scaling>
        <c:axPos val="l"/>
        <c:majorGridlines>
          <c:spPr>
            <a:ln w="9525" cap="flat" cmpd="sng" algn="ctr">
              <a:solidFill>
                <a:schemeClr val="tx1">
                  <a:lumMod val="15000"/>
                  <a:lumOff val="85000"/>
                </a:schemeClr>
              </a:solidFill>
              <a:round/>
            </a:ln>
            <a:effectLst/>
          </c:spPr>
        </c:majorGridlines>
        <c:numFmt formatCode="0%" sourceLinked="1"/>
        <c:majorTickMark val="none"/>
        <c:tickLblPos val="nextTo"/>
        <c:spPr>
          <a:noFill/>
          <a:ln>
            <a:noFill/>
          </a:ln>
          <a:effectLst/>
        </c:spPr>
        <c:txPr>
          <a:bodyPr rot="-60000000" vert="horz"/>
          <a:lstStyle/>
          <a:p>
            <a:pPr>
              <a:defRPr/>
            </a:pPr>
            <a:endParaRPr lang="es-ES"/>
          </a:p>
        </c:txPr>
        <c:crossAx val="140839552"/>
        <c:crosses val="autoZero"/>
        <c:crossBetween val="between"/>
      </c:valAx>
      <c:spPr>
        <a:noFill/>
        <a:ln>
          <a:noFill/>
        </a:ln>
        <a:effectLst/>
      </c:spPr>
    </c:plotArea>
    <c:legend>
      <c:legendPos val="b"/>
      <c:layout>
        <c:manualLayout>
          <c:xMode val="edge"/>
          <c:yMode val="edge"/>
          <c:x val="4.8203825698627203E-2"/>
          <c:y val="0.72740968837397024"/>
          <c:w val="0.91054513302216167"/>
          <c:h val="0.25158431085667626"/>
        </c:manualLayout>
      </c:layout>
      <c:spPr>
        <a:noFill/>
        <a:ln>
          <a:noFill/>
        </a:ln>
        <a:effectLst/>
      </c:spPr>
      <c:txPr>
        <a:bodyPr rot="0" vert="horz"/>
        <a:lstStyle/>
        <a:p>
          <a:pPr>
            <a:defRPr/>
          </a:pPr>
          <a:endParaRPr lang="es-ES"/>
        </a:p>
      </c:txPr>
    </c:legend>
    <c:plotVisOnly val="1"/>
    <c:dispBlanksAs val="gap"/>
  </c:chart>
  <c:spPr>
    <a:solidFill>
      <a:schemeClr val="bg1"/>
    </a:solidFill>
    <a:ln w="9525" cap="flat" cmpd="sng" algn="ctr">
      <a:solidFill>
        <a:schemeClr val="tx1">
          <a:lumMod val="15000"/>
          <a:lumOff val="85000"/>
        </a:schemeClr>
      </a:solidFill>
      <a:round/>
    </a:ln>
    <a:effectLst/>
  </c:spPr>
  <c:txPr>
    <a:bodyPr/>
    <a:lstStyle/>
    <a:p>
      <a:pPr>
        <a:defRPr>
          <a:latin typeface="Arial" panose="020B0604020202020204" pitchFamily="34" charset="0"/>
          <a:cs typeface="Arial" panose="020B0604020202020204" pitchFamily="34" charset="0"/>
        </a:defRPr>
      </a:pPr>
      <a:endParaRPr lang="es-ES"/>
    </a:p>
  </c:tx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chart" Target="../charts/chart1.xml"/><Relationship Id="rId1" Type="http://schemas.openxmlformats.org/officeDocument/2006/relationships/image" Target="../media/image1.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xdr:col>
      <xdr:colOff>159173</xdr:colOff>
      <xdr:row>1</xdr:row>
      <xdr:rowOff>89744</xdr:rowOff>
    </xdr:from>
    <xdr:to>
      <xdr:col>10</xdr:col>
      <xdr:colOff>61742</xdr:colOff>
      <xdr:row>8</xdr:row>
      <xdr:rowOff>112966</xdr:rowOff>
    </xdr:to>
    <xdr:pic>
      <xdr:nvPicPr>
        <xdr:cNvPr id="2" name="Obraz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421640" y="276011"/>
          <a:ext cx="5349240" cy="1267822"/>
        </a:xfrm>
        <a:prstGeom prst="rect">
          <a:avLst/>
        </a:prstGeom>
      </xdr:spPr>
    </xdr:pic>
    <xdr:clientData/>
  </xdr:twoCellAnchor>
  <xdr:twoCellAnchor editAs="oneCell">
    <xdr:from>
      <xdr:col>5</xdr:col>
      <xdr:colOff>91440</xdr:colOff>
      <xdr:row>51</xdr:row>
      <xdr:rowOff>137161</xdr:rowOff>
    </xdr:from>
    <xdr:to>
      <xdr:col>7</xdr:col>
      <xdr:colOff>350520</xdr:colOff>
      <xdr:row>54</xdr:row>
      <xdr:rowOff>133648</xdr:rowOff>
    </xdr:to>
    <xdr:pic>
      <xdr:nvPicPr>
        <xdr:cNvPr id="3" name="Obraz 2" descr="Znalezione obrazy dla zapytania cc by sa">
          <a:extLst>
            <a:ext uri="{FF2B5EF4-FFF2-40B4-BE49-F238E27FC236}">
              <a16:creationId xmlns:a16="http://schemas.microsoft.com/office/drawing/2014/main" xmlns="" id="{00000000-0008-0000-0000-000003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xmlns="" val="0"/>
            </a:ext>
          </a:extLst>
        </a:blip>
        <a:srcRect/>
        <a:stretch>
          <a:fillRect/>
        </a:stretch>
      </xdr:blipFill>
      <xdr:spPr bwMode="auto">
        <a:xfrm>
          <a:off x="2179320" y="8740141"/>
          <a:ext cx="1478280" cy="522266"/>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317499</xdr:colOff>
      <xdr:row>1</xdr:row>
      <xdr:rowOff>8450</xdr:rowOff>
    </xdr:from>
    <xdr:to>
      <xdr:col>13</xdr:col>
      <xdr:colOff>181609</xdr:colOff>
      <xdr:row>11</xdr:row>
      <xdr:rowOff>125894</xdr:rowOff>
    </xdr:to>
    <xdr:pic>
      <xdr:nvPicPr>
        <xdr:cNvPr id="5" name="Obraz 4">
          <a:extLst>
            <a:ext uri="{FF2B5EF4-FFF2-40B4-BE49-F238E27FC236}">
              <a16:creationId xmlns:a16="http://schemas.microsoft.com/office/drawing/2014/main" xmlns="" id="{00000000-0008-0000-0100-00000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tretch>
          <a:fillRect/>
        </a:stretch>
      </xdr:blipFill>
      <xdr:spPr>
        <a:xfrm>
          <a:off x="2233082" y="188367"/>
          <a:ext cx="7812194" cy="1916610"/>
        </a:xfrm>
        <a:prstGeom prst="rect">
          <a:avLst/>
        </a:prstGeom>
      </xdr:spPr>
    </xdr:pic>
    <xdr:clientData/>
  </xdr:twoCellAnchor>
  <xdr:twoCellAnchor>
    <xdr:from>
      <xdr:col>13</xdr:col>
      <xdr:colOff>13605</xdr:colOff>
      <xdr:row>34</xdr:row>
      <xdr:rowOff>81642</xdr:rowOff>
    </xdr:from>
    <xdr:to>
      <xdr:col>16</xdr:col>
      <xdr:colOff>740832</xdr:colOff>
      <xdr:row>55</xdr:row>
      <xdr:rowOff>133349</xdr:rowOff>
    </xdr:to>
    <xdr:graphicFrame macro="">
      <xdr:nvGraphicFramePr>
        <xdr:cNvPr id="6" name="Wykres 5">
          <a:extLst>
            <a:ext uri="{FF2B5EF4-FFF2-40B4-BE49-F238E27FC236}">
              <a16:creationId xmlns:a16="http://schemas.microsoft.com/office/drawing/2014/main" xmlns=""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1</xdr:colOff>
      <xdr:row>19</xdr:row>
      <xdr:rowOff>1</xdr:rowOff>
    </xdr:from>
    <xdr:to>
      <xdr:col>2</xdr:col>
      <xdr:colOff>20628</xdr:colOff>
      <xdr:row>22</xdr:row>
      <xdr:rowOff>10585</xdr:rowOff>
    </xdr:to>
    <xdr:pic>
      <xdr:nvPicPr>
        <xdr:cNvPr id="8" name="Obraz 7" descr="http://www.purmo.com/images/products/Grzejniki-plytowe-Purmo-Ventil-Compact.jpg">
          <a:extLst>
            <a:ext uri="{FF2B5EF4-FFF2-40B4-BE49-F238E27FC236}">
              <a16:creationId xmlns:a16="http://schemas.microsoft.com/office/drawing/2014/main" xmlns="" id="{00000000-0008-0000-0100-000008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xmlns="" val="0"/>
            </a:ext>
          </a:extLst>
        </a:blip>
        <a:srcRect/>
        <a:stretch>
          <a:fillRect/>
        </a:stretch>
      </xdr:blipFill>
      <xdr:spPr bwMode="auto">
        <a:xfrm>
          <a:off x="222251" y="3757084"/>
          <a:ext cx="1407044" cy="645584"/>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1</xdr:col>
      <xdr:colOff>296333</xdr:colOff>
      <xdr:row>44</xdr:row>
      <xdr:rowOff>148167</xdr:rowOff>
    </xdr:from>
    <xdr:to>
      <xdr:col>1</xdr:col>
      <xdr:colOff>1067859</xdr:colOff>
      <xdr:row>51</xdr:row>
      <xdr:rowOff>97366</xdr:rowOff>
    </xdr:to>
    <xdr:pic>
      <xdr:nvPicPr>
        <xdr:cNvPr id="9" name="Obraz 8" descr="http://www.purmo.com/images/products/towelwarmers/muna-towel-warmers-purmo-outside.jpg">
          <a:extLst>
            <a:ext uri="{FF2B5EF4-FFF2-40B4-BE49-F238E27FC236}">
              <a16:creationId xmlns:a16="http://schemas.microsoft.com/office/drawing/2014/main" xmlns="" id="{00000000-0008-0000-0100-000009000000}"/>
            </a:ext>
          </a:extLst>
        </xdr:cNvPr>
        <xdr:cNvPicPr>
          <a:picLocks noChangeAspect="1" noChangeArrowheads="1"/>
        </xdr:cNvPicPr>
      </xdr:nvPicPr>
      <xdr:blipFill rotWithShape="1">
        <a:blip xmlns:r="http://schemas.openxmlformats.org/officeDocument/2006/relationships" r:embed="rId4" cstate="print">
          <a:extLst>
            <a:ext uri="{28A0092B-C50C-407E-A947-70E740481C1C}">
              <a14:useLocalDpi xmlns:a14="http://schemas.microsoft.com/office/drawing/2010/main" xmlns="" val="0"/>
            </a:ext>
          </a:extLst>
        </a:blip>
        <a:srcRect l="22138" r="18745"/>
        <a:stretch/>
      </xdr:blipFill>
      <xdr:spPr bwMode="auto">
        <a:xfrm>
          <a:off x="518583" y="8688917"/>
          <a:ext cx="771526" cy="1346199"/>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1:K55"/>
  <sheetViews>
    <sheetView tabSelected="1" topLeftCell="C38" zoomScaleNormal="100" workbookViewId="0">
      <selection activeCell="I58" sqref="I58"/>
    </sheetView>
  </sheetViews>
  <sheetFormatPr baseColWidth="10" defaultColWidth="8.85546875" defaultRowHeight="14.25"/>
  <cols>
    <col min="1" max="1" width="2.42578125" style="1" customWidth="1"/>
    <col min="2" max="2" width="4.7109375" style="1" customWidth="1"/>
    <col min="3" max="3" width="3.7109375" style="1" customWidth="1"/>
    <col min="4" max="4" width="14.42578125" style="1" customWidth="1"/>
    <col min="5" max="9" width="8.85546875" style="1"/>
    <col min="10" max="10" width="11.85546875" style="1" customWidth="1"/>
    <col min="11" max="11" width="4.7109375" style="1" customWidth="1"/>
    <col min="12" max="16384" width="8.85546875" style="1"/>
  </cols>
  <sheetData>
    <row r="1" spans="2:11" ht="9.6" customHeight="1" thickBot="1"/>
    <row r="2" spans="2:11">
      <c r="B2" s="2"/>
      <c r="C2" s="3"/>
      <c r="D2" s="3"/>
      <c r="E2" s="3"/>
      <c r="F2" s="3"/>
      <c r="G2" s="3"/>
      <c r="H2" s="3"/>
      <c r="I2" s="3"/>
      <c r="J2" s="3"/>
      <c r="K2" s="4"/>
    </row>
    <row r="3" spans="2:11">
      <c r="B3" s="5"/>
      <c r="C3" s="6"/>
      <c r="D3" s="6"/>
      <c r="E3" s="6"/>
      <c r="F3" s="6"/>
      <c r="G3" s="6"/>
      <c r="H3" s="6"/>
      <c r="I3" s="6"/>
      <c r="J3" s="6"/>
      <c r="K3" s="7"/>
    </row>
    <row r="4" spans="2:11">
      <c r="B4" s="5"/>
      <c r="C4" s="6"/>
      <c r="D4" s="6"/>
      <c r="E4" s="6"/>
      <c r="F4" s="6"/>
      <c r="G4" s="6"/>
      <c r="H4" s="6"/>
      <c r="I4" s="6"/>
      <c r="J4" s="6"/>
      <c r="K4" s="7"/>
    </row>
    <row r="5" spans="2:11">
      <c r="B5" s="5"/>
      <c r="C5" s="6"/>
      <c r="D5" s="6"/>
      <c r="E5" s="6"/>
      <c r="F5" s="6"/>
      <c r="G5" s="6"/>
      <c r="H5" s="6"/>
      <c r="I5" s="6"/>
      <c r="J5" s="6"/>
      <c r="K5" s="7"/>
    </row>
    <row r="6" spans="2:11">
      <c r="B6" s="5"/>
      <c r="C6" s="6"/>
      <c r="D6" s="6"/>
      <c r="E6" s="6"/>
      <c r="F6" s="6"/>
      <c r="G6" s="6"/>
      <c r="H6" s="6"/>
      <c r="I6" s="6"/>
      <c r="J6" s="6"/>
      <c r="K6" s="7"/>
    </row>
    <row r="7" spans="2:11">
      <c r="B7" s="5"/>
      <c r="C7" s="6"/>
      <c r="D7" s="6"/>
      <c r="E7" s="6"/>
      <c r="F7" s="6"/>
      <c r="G7" s="6"/>
      <c r="H7" s="6"/>
      <c r="I7" s="6"/>
      <c r="J7" s="6"/>
      <c r="K7" s="7"/>
    </row>
    <row r="8" spans="2:11">
      <c r="B8" s="5"/>
      <c r="C8" s="6"/>
      <c r="D8" s="6"/>
      <c r="E8" s="6"/>
      <c r="F8" s="6"/>
      <c r="G8" s="6"/>
      <c r="H8" s="6"/>
      <c r="I8" s="6"/>
      <c r="J8" s="6"/>
      <c r="K8" s="7"/>
    </row>
    <row r="9" spans="2:11">
      <c r="B9" s="5"/>
      <c r="C9" s="6"/>
      <c r="D9" s="6"/>
      <c r="E9" s="6"/>
      <c r="F9" s="6"/>
      <c r="G9" s="6"/>
      <c r="H9" s="6"/>
      <c r="I9" s="6"/>
      <c r="J9" s="6"/>
      <c r="K9" s="7"/>
    </row>
    <row r="10" spans="2:11">
      <c r="B10" s="5"/>
      <c r="C10" s="6"/>
      <c r="D10" s="6"/>
      <c r="E10" s="6"/>
      <c r="F10" s="6"/>
      <c r="G10" s="6"/>
      <c r="H10" s="6"/>
      <c r="I10" s="6"/>
      <c r="J10" s="6"/>
      <c r="K10" s="7"/>
    </row>
    <row r="11" spans="2:11" ht="14.45" customHeight="1" thickBot="1">
      <c r="B11" s="5"/>
      <c r="C11" s="6"/>
      <c r="D11" s="6"/>
      <c r="E11" s="6"/>
      <c r="F11" s="6"/>
      <c r="G11" s="6"/>
      <c r="H11" s="6"/>
      <c r="I11" s="6"/>
      <c r="J11" s="6"/>
      <c r="K11" s="7"/>
    </row>
    <row r="12" spans="2:11" ht="30">
      <c r="B12" s="5"/>
      <c r="C12" s="6"/>
      <c r="D12" s="121" t="s">
        <v>83</v>
      </c>
      <c r="E12" s="100" t="s">
        <v>84</v>
      </c>
      <c r="F12" s="101"/>
      <c r="G12" s="101"/>
      <c r="H12" s="101"/>
      <c r="I12" s="101"/>
      <c r="J12" s="102"/>
      <c r="K12" s="7"/>
    </row>
    <row r="13" spans="2:11" ht="15">
      <c r="B13" s="5"/>
      <c r="C13" s="6"/>
      <c r="D13" s="23"/>
      <c r="E13" s="103"/>
      <c r="F13" s="104"/>
      <c r="G13" s="104"/>
      <c r="H13" s="104"/>
      <c r="I13" s="104"/>
      <c r="J13" s="105"/>
      <c r="K13" s="7"/>
    </row>
    <row r="14" spans="2:11" ht="15.75" thickBot="1">
      <c r="B14" s="5"/>
      <c r="C14" s="6"/>
      <c r="D14" s="23"/>
      <c r="E14" s="106"/>
      <c r="F14" s="107"/>
      <c r="G14" s="107"/>
      <c r="H14" s="107"/>
      <c r="I14" s="107"/>
      <c r="J14" s="108"/>
      <c r="K14" s="7"/>
    </row>
    <row r="15" spans="2:11" ht="15.75" thickBot="1">
      <c r="B15" s="5"/>
      <c r="C15" s="6"/>
      <c r="D15" s="23"/>
      <c r="E15" s="20"/>
      <c r="F15" s="20"/>
      <c r="G15" s="20"/>
      <c r="H15" s="20"/>
      <c r="I15" s="20"/>
      <c r="J15" s="20"/>
      <c r="K15" s="7"/>
    </row>
    <row r="16" spans="2:11" ht="15.75" thickBot="1">
      <c r="B16" s="5"/>
      <c r="C16" s="6"/>
      <c r="D16" s="22" t="s">
        <v>123</v>
      </c>
      <c r="E16" s="109"/>
      <c r="F16" s="110"/>
      <c r="G16" s="110"/>
      <c r="H16" s="110"/>
      <c r="I16" s="110"/>
      <c r="J16" s="111"/>
      <c r="K16" s="7"/>
    </row>
    <row r="17" spans="2:11" ht="15.75" thickBot="1">
      <c r="B17" s="5"/>
      <c r="C17" s="6"/>
      <c r="D17" s="23"/>
      <c r="E17" s="20"/>
      <c r="F17" s="20"/>
      <c r="G17" s="20"/>
      <c r="H17" s="20"/>
      <c r="I17" s="20"/>
      <c r="J17" s="20"/>
      <c r="K17" s="7"/>
    </row>
    <row r="18" spans="2:11" ht="30">
      <c r="B18" s="5"/>
      <c r="C18" s="6"/>
      <c r="D18" s="121" t="s">
        <v>124</v>
      </c>
      <c r="E18" s="100"/>
      <c r="F18" s="101"/>
      <c r="G18" s="101"/>
      <c r="H18" s="101"/>
      <c r="I18" s="101"/>
      <c r="J18" s="102"/>
      <c r="K18" s="7"/>
    </row>
    <row r="19" spans="2:11" ht="15">
      <c r="B19" s="5"/>
      <c r="C19" s="6"/>
      <c r="D19" s="125"/>
      <c r="E19" s="103"/>
      <c r="F19" s="104"/>
      <c r="G19" s="104"/>
      <c r="H19" s="104"/>
      <c r="I19" s="104"/>
      <c r="J19" s="105"/>
      <c r="K19" s="7"/>
    </row>
    <row r="20" spans="2:11" ht="15.75" thickBot="1">
      <c r="B20" s="5"/>
      <c r="C20" s="6"/>
      <c r="D20" s="23"/>
      <c r="E20" s="106"/>
      <c r="F20" s="107"/>
      <c r="G20" s="107"/>
      <c r="H20" s="107"/>
      <c r="I20" s="107"/>
      <c r="J20" s="108"/>
      <c r="K20" s="7"/>
    </row>
    <row r="21" spans="2:11" ht="15.75" thickBot="1">
      <c r="B21" s="5"/>
      <c r="C21" s="6"/>
      <c r="D21" s="23"/>
      <c r="E21" s="20"/>
      <c r="F21" s="20"/>
      <c r="G21" s="20"/>
      <c r="H21" s="20"/>
      <c r="I21" s="20"/>
      <c r="J21" s="20"/>
      <c r="K21" s="7"/>
    </row>
    <row r="22" spans="2:11" ht="15.75" thickBot="1">
      <c r="B22" s="5"/>
      <c r="C22" s="6"/>
      <c r="D22" s="22" t="s">
        <v>125</v>
      </c>
      <c r="E22" s="109">
        <v>2019</v>
      </c>
      <c r="F22" s="110"/>
      <c r="G22" s="110"/>
      <c r="H22" s="110"/>
      <c r="I22" s="110"/>
      <c r="J22" s="111"/>
      <c r="K22" s="7"/>
    </row>
    <row r="23" spans="2:11">
      <c r="B23" s="5"/>
      <c r="C23" s="6"/>
      <c r="D23" s="6"/>
      <c r="E23" s="6"/>
      <c r="F23" s="6"/>
      <c r="G23" s="6"/>
      <c r="H23" s="6"/>
      <c r="I23" s="6"/>
      <c r="J23" s="6"/>
      <c r="K23" s="7"/>
    </row>
    <row r="24" spans="2:11">
      <c r="B24" s="5"/>
      <c r="C24" s="6"/>
      <c r="D24" s="6"/>
      <c r="E24" s="6"/>
      <c r="F24" s="6"/>
      <c r="G24" s="6"/>
      <c r="H24" s="6"/>
      <c r="I24" s="6"/>
      <c r="J24" s="6"/>
      <c r="K24" s="7"/>
    </row>
    <row r="25" spans="2:11">
      <c r="B25" s="5"/>
      <c r="C25" s="6"/>
      <c r="D25" s="6"/>
      <c r="E25" s="6"/>
      <c r="F25" s="6"/>
      <c r="G25" s="6"/>
      <c r="H25" s="6"/>
      <c r="I25" s="6"/>
      <c r="J25" s="6"/>
      <c r="K25" s="7"/>
    </row>
    <row r="26" spans="2:11" ht="15" customHeight="1">
      <c r="B26" s="5"/>
      <c r="C26" s="82" t="s">
        <v>85</v>
      </c>
      <c r="D26" s="83"/>
      <c r="E26" s="83"/>
      <c r="F26" s="83"/>
      <c r="G26" s="83"/>
      <c r="H26" s="83"/>
      <c r="I26" s="83"/>
      <c r="J26" s="84"/>
      <c r="K26" s="7"/>
    </row>
    <row r="27" spans="2:11">
      <c r="B27" s="5"/>
      <c r="C27" s="85"/>
      <c r="D27" s="86"/>
      <c r="E27" s="86"/>
      <c r="F27" s="86"/>
      <c r="G27" s="86"/>
      <c r="H27" s="86"/>
      <c r="I27" s="86"/>
      <c r="J27" s="87"/>
      <c r="K27" s="7"/>
    </row>
    <row r="28" spans="2:11">
      <c r="B28" s="5"/>
      <c r="C28" s="6"/>
      <c r="D28" s="6"/>
      <c r="E28" s="6"/>
      <c r="F28" s="6"/>
      <c r="G28" s="6"/>
      <c r="H28" s="6"/>
      <c r="I28" s="6"/>
      <c r="J28" s="6"/>
      <c r="K28" s="7"/>
    </row>
    <row r="29" spans="2:11" ht="15">
      <c r="B29" s="5"/>
      <c r="C29" s="6"/>
      <c r="D29" s="19" t="s">
        <v>86</v>
      </c>
      <c r="E29" s="88" t="s">
        <v>0</v>
      </c>
      <c r="F29" s="89"/>
      <c r="G29" s="89"/>
      <c r="H29" s="89"/>
      <c r="I29" s="89"/>
      <c r="J29" s="90"/>
      <c r="K29" s="7"/>
    </row>
    <row r="30" spans="2:11">
      <c r="B30" s="5"/>
      <c r="C30" s="6"/>
      <c r="D30" s="6"/>
      <c r="E30" s="91" t="s">
        <v>1</v>
      </c>
      <c r="F30" s="92"/>
      <c r="G30" s="92"/>
      <c r="H30" s="92"/>
      <c r="I30" s="92"/>
      <c r="J30" s="93"/>
      <c r="K30" s="7"/>
    </row>
    <row r="31" spans="2:11">
      <c r="B31" s="5"/>
      <c r="C31" s="6"/>
      <c r="D31" s="6"/>
      <c r="E31" s="122"/>
      <c r="F31" s="123"/>
      <c r="G31" s="123"/>
      <c r="H31" s="123"/>
      <c r="I31" s="123"/>
      <c r="J31" s="124"/>
      <c r="K31" s="7"/>
    </row>
    <row r="32" spans="2:11">
      <c r="B32" s="5"/>
      <c r="C32" s="6"/>
      <c r="D32" s="6"/>
      <c r="E32" s="6"/>
      <c r="F32" s="6"/>
      <c r="G32" s="6"/>
      <c r="H32" s="6"/>
      <c r="I32" s="6"/>
      <c r="J32" s="6"/>
      <c r="K32" s="7"/>
    </row>
    <row r="33" spans="2:11" ht="12" customHeight="1">
      <c r="B33" s="5"/>
      <c r="C33" s="11"/>
      <c r="D33" s="94" t="s">
        <v>2</v>
      </c>
      <c r="E33" s="94"/>
      <c r="F33" s="94"/>
      <c r="G33" s="94"/>
      <c r="H33" s="94"/>
      <c r="I33" s="94"/>
      <c r="J33" s="95"/>
      <c r="K33" s="7"/>
    </row>
    <row r="34" spans="2:11" ht="12" customHeight="1">
      <c r="B34" s="21"/>
      <c r="C34" s="12" t="s">
        <v>3</v>
      </c>
      <c r="D34" s="96"/>
      <c r="E34" s="96"/>
      <c r="F34" s="96"/>
      <c r="G34" s="96"/>
      <c r="H34" s="96"/>
      <c r="I34" s="96"/>
      <c r="J34" s="97"/>
      <c r="K34" s="7"/>
    </row>
    <row r="35" spans="2:11" ht="12" customHeight="1">
      <c r="B35" s="21"/>
      <c r="C35" s="12"/>
      <c r="D35" s="96"/>
      <c r="E35" s="96"/>
      <c r="F35" s="96"/>
      <c r="G35" s="96"/>
      <c r="H35" s="96"/>
      <c r="I35" s="96"/>
      <c r="J35" s="97"/>
      <c r="K35" s="7"/>
    </row>
    <row r="36" spans="2:11" ht="12" customHeight="1">
      <c r="B36" s="21"/>
      <c r="C36" s="12"/>
      <c r="D36" s="96"/>
      <c r="E36" s="96"/>
      <c r="F36" s="96"/>
      <c r="G36" s="96"/>
      <c r="H36" s="96"/>
      <c r="I36" s="96"/>
      <c r="J36" s="97"/>
      <c r="K36" s="7"/>
    </row>
    <row r="37" spans="2:11" ht="4.9000000000000004" customHeight="1">
      <c r="B37" s="21"/>
      <c r="C37" s="12"/>
      <c r="D37" s="13"/>
      <c r="E37" s="13"/>
      <c r="F37" s="13"/>
      <c r="G37" s="13"/>
      <c r="H37" s="13"/>
      <c r="I37" s="13"/>
      <c r="J37" s="14"/>
      <c r="K37" s="7"/>
    </row>
    <row r="38" spans="2:11" ht="12" customHeight="1">
      <c r="B38" s="21"/>
      <c r="C38" s="12"/>
      <c r="D38" s="96" t="s">
        <v>4</v>
      </c>
      <c r="E38" s="96"/>
      <c r="F38" s="96"/>
      <c r="G38" s="96"/>
      <c r="H38" s="96"/>
      <c r="I38" s="96"/>
      <c r="J38" s="97"/>
      <c r="K38" s="7"/>
    </row>
    <row r="39" spans="2:11" ht="12" customHeight="1">
      <c r="B39" s="21"/>
      <c r="C39" s="12" t="s">
        <v>5</v>
      </c>
      <c r="D39" s="96"/>
      <c r="E39" s="96"/>
      <c r="F39" s="96"/>
      <c r="G39" s="96"/>
      <c r="H39" s="96"/>
      <c r="I39" s="96"/>
      <c r="J39" s="97"/>
      <c r="K39" s="7"/>
    </row>
    <row r="40" spans="2:11" ht="12" customHeight="1">
      <c r="B40" s="21"/>
      <c r="C40" s="12"/>
      <c r="D40" s="96"/>
      <c r="E40" s="96"/>
      <c r="F40" s="96"/>
      <c r="G40" s="96"/>
      <c r="H40" s="96"/>
      <c r="I40" s="96"/>
      <c r="J40" s="97"/>
      <c r="K40" s="7"/>
    </row>
    <row r="41" spans="2:11" ht="12" customHeight="1">
      <c r="B41" s="21"/>
      <c r="C41" s="12"/>
      <c r="D41" s="96"/>
      <c r="E41" s="96"/>
      <c r="F41" s="96"/>
      <c r="G41" s="96"/>
      <c r="H41" s="96"/>
      <c r="I41" s="96"/>
      <c r="J41" s="97"/>
      <c r="K41" s="7"/>
    </row>
    <row r="42" spans="2:11" ht="4.9000000000000004" customHeight="1">
      <c r="B42" s="21"/>
      <c r="C42" s="12"/>
      <c r="D42" s="15"/>
      <c r="E42" s="15"/>
      <c r="F42" s="15"/>
      <c r="G42" s="15"/>
      <c r="H42" s="15"/>
      <c r="I42" s="15"/>
      <c r="J42" s="16"/>
      <c r="K42" s="7"/>
    </row>
    <row r="43" spans="2:11" ht="12" customHeight="1">
      <c r="B43" s="21"/>
      <c r="C43" s="12"/>
      <c r="D43" s="96" t="s">
        <v>6</v>
      </c>
      <c r="E43" s="96"/>
      <c r="F43" s="96"/>
      <c r="G43" s="96"/>
      <c r="H43" s="96"/>
      <c r="I43" s="96"/>
      <c r="J43" s="97"/>
      <c r="K43" s="7"/>
    </row>
    <row r="44" spans="2:11" ht="12" customHeight="1">
      <c r="B44" s="21"/>
      <c r="C44" s="12" t="s">
        <v>7</v>
      </c>
      <c r="D44" s="96"/>
      <c r="E44" s="96"/>
      <c r="F44" s="96"/>
      <c r="G44" s="96"/>
      <c r="H44" s="96"/>
      <c r="I44" s="96"/>
      <c r="J44" s="97"/>
      <c r="K44" s="7"/>
    </row>
    <row r="45" spans="2:11" ht="12" customHeight="1">
      <c r="B45" s="21"/>
      <c r="C45" s="12"/>
      <c r="D45" s="96"/>
      <c r="E45" s="96"/>
      <c r="F45" s="96"/>
      <c r="G45" s="96"/>
      <c r="H45" s="96"/>
      <c r="I45" s="96"/>
      <c r="J45" s="97"/>
      <c r="K45" s="7"/>
    </row>
    <row r="46" spans="2:11" ht="12" customHeight="1">
      <c r="B46" s="21"/>
      <c r="C46" s="12"/>
      <c r="D46" s="96"/>
      <c r="E46" s="96"/>
      <c r="F46" s="96"/>
      <c r="G46" s="96"/>
      <c r="H46" s="96"/>
      <c r="I46" s="96"/>
      <c r="J46" s="97"/>
      <c r="K46" s="7"/>
    </row>
    <row r="47" spans="2:11" ht="4.9000000000000004" customHeight="1">
      <c r="B47" s="21"/>
      <c r="C47" s="12"/>
      <c r="D47" s="13"/>
      <c r="E47" s="13"/>
      <c r="F47" s="13"/>
      <c r="G47" s="13"/>
      <c r="H47" s="13"/>
      <c r="I47" s="13"/>
      <c r="J47" s="14"/>
      <c r="K47" s="7"/>
    </row>
    <row r="48" spans="2:11" ht="12" customHeight="1">
      <c r="B48" s="21"/>
      <c r="C48" s="12"/>
      <c r="D48" s="96" t="s">
        <v>8</v>
      </c>
      <c r="E48" s="96"/>
      <c r="F48" s="96"/>
      <c r="G48" s="96"/>
      <c r="H48" s="96"/>
      <c r="I48" s="96"/>
      <c r="J48" s="97"/>
      <c r="K48" s="7"/>
    </row>
    <row r="49" spans="2:11" ht="12" customHeight="1">
      <c r="B49" s="21"/>
      <c r="C49" s="12" t="s">
        <v>9</v>
      </c>
      <c r="D49" s="96"/>
      <c r="E49" s="96"/>
      <c r="F49" s="96"/>
      <c r="G49" s="96"/>
      <c r="H49" s="96"/>
      <c r="I49" s="96"/>
      <c r="J49" s="97"/>
      <c r="K49" s="7"/>
    </row>
    <row r="50" spans="2:11" ht="12" customHeight="1">
      <c r="B50" s="5"/>
      <c r="C50" s="17"/>
      <c r="D50" s="96"/>
      <c r="E50" s="96"/>
      <c r="F50" s="96"/>
      <c r="G50" s="96"/>
      <c r="H50" s="96"/>
      <c r="I50" s="96"/>
      <c r="J50" s="97"/>
      <c r="K50" s="7"/>
    </row>
    <row r="51" spans="2:11" ht="12" customHeight="1">
      <c r="B51" s="5"/>
      <c r="C51" s="18"/>
      <c r="D51" s="98"/>
      <c r="E51" s="98"/>
      <c r="F51" s="98"/>
      <c r="G51" s="98"/>
      <c r="H51" s="98"/>
      <c r="I51" s="98"/>
      <c r="J51" s="99"/>
      <c r="K51" s="7"/>
    </row>
    <row r="52" spans="2:11">
      <c r="B52" s="5"/>
      <c r="C52" s="6"/>
      <c r="D52" s="6"/>
      <c r="E52" s="6"/>
      <c r="F52" s="6"/>
      <c r="G52" s="6"/>
      <c r="H52" s="6"/>
      <c r="I52" s="6"/>
      <c r="J52" s="6"/>
      <c r="K52" s="7"/>
    </row>
    <row r="53" spans="2:11">
      <c r="B53" s="5"/>
      <c r="C53" s="6"/>
      <c r="D53" s="6"/>
      <c r="E53" s="6"/>
      <c r="F53" s="6"/>
      <c r="G53" s="6"/>
      <c r="H53" s="6"/>
      <c r="I53" s="6"/>
      <c r="J53" s="6"/>
      <c r="K53" s="7"/>
    </row>
    <row r="54" spans="2:11">
      <c r="B54" s="5"/>
      <c r="C54" s="6"/>
      <c r="D54" s="6"/>
      <c r="E54" s="6"/>
      <c r="F54" s="6"/>
      <c r="G54" s="6"/>
      <c r="H54" s="6"/>
      <c r="I54" s="81" t="s">
        <v>126</v>
      </c>
      <c r="J54" s="81"/>
      <c r="K54" s="7"/>
    </row>
    <row r="55" spans="2:11" ht="15" thickBot="1">
      <c r="B55" s="8"/>
      <c r="C55" s="9"/>
      <c r="D55" s="9"/>
      <c r="E55" s="9"/>
      <c r="F55" s="9"/>
      <c r="G55" s="9"/>
      <c r="H55" s="9"/>
      <c r="I55" s="9"/>
      <c r="J55" s="9"/>
      <c r="K55" s="10"/>
    </row>
  </sheetData>
  <mergeCells count="15">
    <mergeCell ref="E12:J14"/>
    <mergeCell ref="E16:J16"/>
    <mergeCell ref="E22:J22"/>
    <mergeCell ref="E18:J18"/>
    <mergeCell ref="E19:J19"/>
    <mergeCell ref="E20:J20"/>
    <mergeCell ref="I54:J54"/>
    <mergeCell ref="C26:J27"/>
    <mergeCell ref="E31:J31"/>
    <mergeCell ref="E29:J29"/>
    <mergeCell ref="D33:J36"/>
    <mergeCell ref="D38:J41"/>
    <mergeCell ref="D43:J46"/>
    <mergeCell ref="D48:J51"/>
    <mergeCell ref="E30:J30"/>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dimension ref="B13:AH97"/>
  <sheetViews>
    <sheetView zoomScale="90" zoomScaleNormal="90" workbookViewId="0">
      <selection activeCell="C58" sqref="C58"/>
    </sheetView>
  </sheetViews>
  <sheetFormatPr baseColWidth="10" defaultColWidth="8.85546875" defaultRowHeight="14.25"/>
  <cols>
    <col min="1" max="1" width="3.28515625" style="1" customWidth="1"/>
    <col min="2" max="2" width="20.7109375" style="1" customWidth="1"/>
    <col min="3" max="3" width="12.7109375" style="1" customWidth="1"/>
    <col min="4" max="4" width="11.7109375" style="1" customWidth="1"/>
    <col min="5" max="5" width="13" style="1" customWidth="1"/>
    <col min="6" max="6" width="11.7109375" style="1" customWidth="1"/>
    <col min="7" max="7" width="3.28515625" style="1" customWidth="1"/>
    <col min="8" max="8" width="20.7109375" style="1" customWidth="1"/>
    <col min="9" max="9" width="12.7109375" style="1" customWidth="1"/>
    <col min="10" max="10" width="13.7109375" style="1" customWidth="1"/>
    <col min="11" max="11" width="17.140625" style="1" customWidth="1"/>
    <col min="12" max="12" width="11.7109375" style="1" customWidth="1"/>
    <col min="13" max="13" width="3.28515625" style="1" customWidth="1"/>
    <col min="14" max="14" width="22" style="1" customWidth="1"/>
    <col min="15" max="15" width="11.7109375" style="1" customWidth="1"/>
    <col min="16" max="16" width="13.140625" style="1" customWidth="1"/>
    <col min="17" max="17" width="11.7109375" style="1" customWidth="1"/>
    <col min="18" max="16384" width="8.85546875" style="1"/>
  </cols>
  <sheetData>
    <row r="13" spans="2:20" ht="12.75" customHeight="1" thickBot="1"/>
    <row r="14" spans="2:20" ht="23.1" customHeight="1" thickBot="1">
      <c r="B14" s="26"/>
      <c r="C14" s="27"/>
      <c r="D14" s="27"/>
      <c r="E14" s="40" t="s">
        <v>115</v>
      </c>
      <c r="F14" s="27"/>
      <c r="G14" s="27"/>
      <c r="H14" s="27"/>
      <c r="I14" s="27"/>
      <c r="J14" s="27"/>
      <c r="K14" s="27"/>
      <c r="L14" s="27"/>
      <c r="M14" s="27"/>
      <c r="N14" s="40" t="s">
        <v>87</v>
      </c>
      <c r="O14" s="114"/>
      <c r="P14" s="114"/>
      <c r="Q14" s="115"/>
      <c r="R14" s="28"/>
      <c r="S14" s="28"/>
      <c r="T14" s="28"/>
    </row>
    <row r="15" spans="2:20" ht="15" thickBot="1"/>
    <row r="16" spans="2:20" ht="33" customHeight="1">
      <c r="B16" s="119" t="s">
        <v>88</v>
      </c>
      <c r="C16" s="120"/>
      <c r="D16" s="29" t="s">
        <v>91</v>
      </c>
      <c r="E16" s="29" t="s">
        <v>120</v>
      </c>
      <c r="F16" s="30" t="s">
        <v>92</v>
      </c>
      <c r="G16" s="24"/>
      <c r="H16" s="80" t="s">
        <v>93</v>
      </c>
      <c r="I16" s="29" t="s">
        <v>94</v>
      </c>
      <c r="J16" s="29" t="s">
        <v>95</v>
      </c>
      <c r="K16" s="29" t="s">
        <v>121</v>
      </c>
      <c r="L16" s="30" t="s">
        <v>92</v>
      </c>
      <c r="M16" s="24"/>
      <c r="N16" s="31" t="s">
        <v>96</v>
      </c>
      <c r="O16" s="29" t="s">
        <v>97</v>
      </c>
      <c r="P16" s="29" t="s">
        <v>120</v>
      </c>
      <c r="Q16" s="30" t="s">
        <v>92</v>
      </c>
      <c r="R16" s="24"/>
      <c r="S16" s="24"/>
      <c r="T16" s="24"/>
    </row>
    <row r="17" spans="2:20" ht="16.5">
      <c r="B17" s="47" t="s">
        <v>89</v>
      </c>
      <c r="C17" s="41" t="s">
        <v>10</v>
      </c>
      <c r="D17" s="42"/>
      <c r="E17" s="44">
        <f>548/4</f>
        <v>137</v>
      </c>
      <c r="F17" s="32">
        <f>D17*E17</f>
        <v>0</v>
      </c>
      <c r="G17" s="24"/>
      <c r="H17" s="51" t="s">
        <v>11</v>
      </c>
      <c r="I17" s="54" t="s">
        <v>12</v>
      </c>
      <c r="J17" s="42"/>
      <c r="K17" s="57">
        <v>2</v>
      </c>
      <c r="L17" s="33">
        <f>J17*K17</f>
        <v>0</v>
      </c>
      <c r="M17" s="24"/>
      <c r="N17" s="58" t="s">
        <v>104</v>
      </c>
      <c r="O17" s="42">
        <v>1</v>
      </c>
      <c r="P17" s="59">
        <v>2000</v>
      </c>
      <c r="Q17" s="34">
        <f>O17*P17</f>
        <v>2000</v>
      </c>
      <c r="R17" s="24"/>
      <c r="S17" s="24"/>
      <c r="T17" s="24"/>
    </row>
    <row r="18" spans="2:20" ht="16.5">
      <c r="B18" s="48"/>
      <c r="C18" s="41" t="s">
        <v>13</v>
      </c>
      <c r="D18" s="43">
        <v>2</v>
      </c>
      <c r="E18" s="45">
        <f>562/4</f>
        <v>140.5</v>
      </c>
      <c r="F18" s="32">
        <f t="shared" ref="F18:F59" si="0">D18*E18</f>
        <v>281</v>
      </c>
      <c r="G18" s="24"/>
      <c r="H18" s="48" t="s">
        <v>99</v>
      </c>
      <c r="I18" s="55" t="s">
        <v>14</v>
      </c>
      <c r="J18" s="43">
        <v>20</v>
      </c>
      <c r="K18" s="46">
        <v>3</v>
      </c>
      <c r="L18" s="33">
        <f t="shared" ref="L18:L56" si="1">J18*K18</f>
        <v>60</v>
      </c>
      <c r="M18" s="24"/>
      <c r="N18" s="50" t="s">
        <v>105</v>
      </c>
      <c r="O18" s="43"/>
      <c r="P18" s="43"/>
      <c r="Q18" s="34">
        <f t="shared" ref="Q18:Q30" si="2">O18*P18</f>
        <v>0</v>
      </c>
      <c r="R18" s="24"/>
      <c r="S18" s="24"/>
      <c r="T18" s="24"/>
    </row>
    <row r="19" spans="2:20" ht="16.5">
      <c r="B19" s="49"/>
      <c r="C19" s="41" t="s">
        <v>15</v>
      </c>
      <c r="D19" s="43">
        <v>3</v>
      </c>
      <c r="E19" s="45">
        <f>609/4</f>
        <v>152.25</v>
      </c>
      <c r="F19" s="32">
        <f t="shared" si="0"/>
        <v>456.75</v>
      </c>
      <c r="G19" s="24"/>
      <c r="H19" s="52"/>
      <c r="I19" s="55" t="s">
        <v>16</v>
      </c>
      <c r="J19" s="43"/>
      <c r="K19" s="46">
        <v>4</v>
      </c>
      <c r="L19" s="33">
        <f t="shared" si="1"/>
        <v>0</v>
      </c>
      <c r="M19" s="24"/>
      <c r="N19" s="50" t="s">
        <v>106</v>
      </c>
      <c r="O19" s="43">
        <v>7</v>
      </c>
      <c r="P19" s="43">
        <v>10</v>
      </c>
      <c r="Q19" s="34">
        <f t="shared" si="2"/>
        <v>70</v>
      </c>
      <c r="R19" s="24"/>
      <c r="S19" s="24"/>
      <c r="T19" s="24"/>
    </row>
    <row r="20" spans="2:20" ht="16.5">
      <c r="B20" s="49"/>
      <c r="C20" s="41" t="s">
        <v>17</v>
      </c>
      <c r="D20" s="43"/>
      <c r="E20" s="45">
        <f>674/4</f>
        <v>168.5</v>
      </c>
      <c r="F20" s="32">
        <f t="shared" si="0"/>
        <v>0</v>
      </c>
      <c r="G20" s="24"/>
      <c r="H20" s="52"/>
      <c r="I20" s="55" t="s">
        <v>18</v>
      </c>
      <c r="J20" s="43"/>
      <c r="K20" s="46">
        <v>5</v>
      </c>
      <c r="L20" s="33">
        <f t="shared" si="1"/>
        <v>0</v>
      </c>
      <c r="M20" s="24"/>
      <c r="N20" s="50" t="s">
        <v>107</v>
      </c>
      <c r="O20" s="43"/>
      <c r="P20" s="43">
        <v>40</v>
      </c>
      <c r="Q20" s="34">
        <f t="shared" si="2"/>
        <v>0</v>
      </c>
      <c r="R20" s="24"/>
      <c r="S20" s="24"/>
      <c r="T20" s="24"/>
    </row>
    <row r="21" spans="2:20" ht="16.5">
      <c r="B21" s="49"/>
      <c r="C21" s="41" t="s">
        <v>19</v>
      </c>
      <c r="D21" s="43"/>
      <c r="E21" s="45">
        <f>749/4</f>
        <v>187.25</v>
      </c>
      <c r="F21" s="32">
        <f t="shared" si="0"/>
        <v>0</v>
      </c>
      <c r="G21" s="24"/>
      <c r="H21" s="52"/>
      <c r="I21" s="55" t="s">
        <v>20</v>
      </c>
      <c r="J21" s="43"/>
      <c r="K21" s="46">
        <v>7</v>
      </c>
      <c r="L21" s="33">
        <f t="shared" si="1"/>
        <v>0</v>
      </c>
      <c r="M21" s="24"/>
      <c r="N21" s="50" t="s">
        <v>108</v>
      </c>
      <c r="O21" s="43"/>
      <c r="P21" s="43">
        <v>80</v>
      </c>
      <c r="Q21" s="34">
        <f t="shared" si="2"/>
        <v>0</v>
      </c>
      <c r="R21" s="24"/>
      <c r="S21" s="24"/>
      <c r="T21" s="24"/>
    </row>
    <row r="22" spans="2:20" ht="16.5">
      <c r="B22" s="49"/>
      <c r="C22" s="41" t="s">
        <v>21</v>
      </c>
      <c r="D22" s="43">
        <v>12</v>
      </c>
      <c r="E22" s="45">
        <f>834/4</f>
        <v>208.5</v>
      </c>
      <c r="F22" s="32">
        <f t="shared" si="0"/>
        <v>2502</v>
      </c>
      <c r="G22" s="24"/>
      <c r="H22" s="52"/>
      <c r="I22" s="55" t="s">
        <v>22</v>
      </c>
      <c r="J22" s="43"/>
      <c r="K22" s="46">
        <v>9</v>
      </c>
      <c r="L22" s="33">
        <f t="shared" si="1"/>
        <v>0</v>
      </c>
      <c r="M22" s="24"/>
      <c r="N22" s="50" t="s">
        <v>111</v>
      </c>
      <c r="O22" s="43"/>
      <c r="P22" s="43">
        <v>5</v>
      </c>
      <c r="Q22" s="34">
        <f t="shared" si="2"/>
        <v>0</v>
      </c>
      <c r="R22" s="24"/>
      <c r="S22" s="24"/>
      <c r="T22" s="24"/>
    </row>
    <row r="23" spans="2:20" ht="16.5">
      <c r="B23" s="49"/>
      <c r="C23" s="41" t="s">
        <v>23</v>
      </c>
      <c r="D23" s="43"/>
      <c r="E23" s="45">
        <f>941/4</f>
        <v>235.25</v>
      </c>
      <c r="F23" s="32">
        <f t="shared" si="0"/>
        <v>0</v>
      </c>
      <c r="G23" s="24"/>
      <c r="H23" s="52"/>
      <c r="I23" s="55" t="s">
        <v>24</v>
      </c>
      <c r="J23" s="43"/>
      <c r="K23" s="46">
        <v>17</v>
      </c>
      <c r="L23" s="33">
        <f t="shared" si="1"/>
        <v>0</v>
      </c>
      <c r="M23" s="24"/>
      <c r="N23" s="50" t="s">
        <v>109</v>
      </c>
      <c r="O23" s="43"/>
      <c r="P23" s="60"/>
      <c r="Q23" s="34">
        <f t="shared" si="2"/>
        <v>0</v>
      </c>
      <c r="R23" s="24"/>
      <c r="S23" s="24"/>
      <c r="T23" s="24"/>
    </row>
    <row r="24" spans="2:20" ht="16.5">
      <c r="B24" s="50" t="s">
        <v>90</v>
      </c>
      <c r="C24" s="41" t="s">
        <v>25</v>
      </c>
      <c r="D24" s="43"/>
      <c r="E24" s="45">
        <f>1016/4</f>
        <v>254</v>
      </c>
      <c r="F24" s="32">
        <f t="shared" si="0"/>
        <v>0</v>
      </c>
      <c r="G24" s="24"/>
      <c r="H24" s="52"/>
      <c r="I24" s="55" t="s">
        <v>26</v>
      </c>
      <c r="J24" s="43"/>
      <c r="K24" s="46">
        <v>25</v>
      </c>
      <c r="L24" s="33">
        <f t="shared" si="1"/>
        <v>0</v>
      </c>
      <c r="M24" s="24"/>
      <c r="N24" s="50" t="s">
        <v>110</v>
      </c>
      <c r="O24" s="43"/>
      <c r="P24" s="60"/>
      <c r="Q24" s="34">
        <f t="shared" si="2"/>
        <v>0</v>
      </c>
      <c r="R24" s="24"/>
      <c r="S24" s="24"/>
      <c r="T24" s="24"/>
    </row>
    <row r="25" spans="2:20" ht="16.5">
      <c r="B25" s="49"/>
      <c r="C25" s="41" t="s">
        <v>27</v>
      </c>
      <c r="D25" s="43"/>
      <c r="E25" s="45">
        <f>1093/4</f>
        <v>273.25</v>
      </c>
      <c r="F25" s="32">
        <f t="shared" si="0"/>
        <v>0</v>
      </c>
      <c r="G25" s="24"/>
      <c r="H25" s="52"/>
      <c r="I25" s="55" t="s">
        <v>28</v>
      </c>
      <c r="J25" s="43"/>
      <c r="K25" s="46">
        <v>32</v>
      </c>
      <c r="L25" s="33">
        <f t="shared" si="1"/>
        <v>0</v>
      </c>
      <c r="M25" s="24"/>
      <c r="N25" s="50" t="s">
        <v>11</v>
      </c>
      <c r="O25" s="43"/>
      <c r="P25" s="60"/>
      <c r="Q25" s="34">
        <f t="shared" si="2"/>
        <v>0</v>
      </c>
      <c r="R25" s="24"/>
      <c r="S25" s="24"/>
      <c r="T25" s="24"/>
    </row>
    <row r="26" spans="2:20" ht="16.5">
      <c r="B26" s="49"/>
      <c r="C26" s="41" t="s">
        <v>29</v>
      </c>
      <c r="D26" s="43"/>
      <c r="E26" s="45">
        <f>741/4</f>
        <v>185.25</v>
      </c>
      <c r="F26" s="32">
        <f t="shared" si="0"/>
        <v>0</v>
      </c>
      <c r="G26" s="24"/>
      <c r="H26" s="52"/>
      <c r="I26" s="55" t="s">
        <v>30</v>
      </c>
      <c r="J26" s="43"/>
      <c r="K26" s="46"/>
      <c r="L26" s="33">
        <f t="shared" si="1"/>
        <v>0</v>
      </c>
      <c r="M26" s="24"/>
      <c r="N26" s="50" t="s">
        <v>11</v>
      </c>
      <c r="O26" s="43"/>
      <c r="P26" s="60"/>
      <c r="Q26" s="34">
        <f t="shared" si="2"/>
        <v>0</v>
      </c>
      <c r="R26" s="24"/>
      <c r="S26" s="24"/>
      <c r="T26" s="24"/>
    </row>
    <row r="27" spans="2:20" ht="16.5">
      <c r="B27" s="49"/>
      <c r="C27" s="41" t="s">
        <v>31</v>
      </c>
      <c r="D27" s="43"/>
      <c r="E27" s="45">
        <f>803/4</f>
        <v>200.75</v>
      </c>
      <c r="F27" s="32">
        <f t="shared" si="0"/>
        <v>0</v>
      </c>
      <c r="G27" s="24"/>
      <c r="H27" s="48" t="s">
        <v>32</v>
      </c>
      <c r="I27" s="55" t="s">
        <v>33</v>
      </c>
      <c r="J27" s="43"/>
      <c r="K27" s="46">
        <v>1</v>
      </c>
      <c r="L27" s="33">
        <f t="shared" si="1"/>
        <v>0</v>
      </c>
      <c r="M27" s="24"/>
      <c r="N27" s="50" t="s">
        <v>96</v>
      </c>
      <c r="O27" s="43"/>
      <c r="P27" s="60"/>
      <c r="Q27" s="34">
        <f t="shared" si="2"/>
        <v>0</v>
      </c>
      <c r="R27" s="24"/>
      <c r="S27" s="24"/>
      <c r="T27" s="24"/>
    </row>
    <row r="28" spans="2:20" ht="16.5">
      <c r="B28" s="49"/>
      <c r="C28" s="41" t="s">
        <v>34</v>
      </c>
      <c r="D28" s="43"/>
      <c r="E28" s="45">
        <f>891/4</f>
        <v>222.75</v>
      </c>
      <c r="F28" s="32">
        <f t="shared" si="0"/>
        <v>0</v>
      </c>
      <c r="G28" s="24"/>
      <c r="H28" s="52"/>
      <c r="I28" s="55" t="s">
        <v>35</v>
      </c>
      <c r="J28" s="43"/>
      <c r="K28" s="46">
        <v>1.5</v>
      </c>
      <c r="L28" s="33">
        <f t="shared" si="1"/>
        <v>0</v>
      </c>
      <c r="M28" s="24"/>
      <c r="N28" s="50"/>
      <c r="O28" s="43"/>
      <c r="P28" s="60"/>
      <c r="Q28" s="34">
        <f t="shared" si="2"/>
        <v>0</v>
      </c>
      <c r="R28" s="24"/>
      <c r="S28" s="24"/>
      <c r="T28" s="24"/>
    </row>
    <row r="29" spans="2:20" ht="16.5">
      <c r="B29" s="49"/>
      <c r="C29" s="41" t="s">
        <v>36</v>
      </c>
      <c r="D29" s="43"/>
      <c r="E29" s="45">
        <f>973/4</f>
        <v>243.25</v>
      </c>
      <c r="F29" s="32">
        <f t="shared" si="0"/>
        <v>0</v>
      </c>
      <c r="G29" s="24"/>
      <c r="H29" s="52" t="s">
        <v>11</v>
      </c>
      <c r="I29" s="55" t="s">
        <v>37</v>
      </c>
      <c r="J29" s="43"/>
      <c r="K29" s="46">
        <v>4.5</v>
      </c>
      <c r="L29" s="33">
        <f t="shared" si="1"/>
        <v>0</v>
      </c>
      <c r="M29" s="24"/>
      <c r="N29" s="50"/>
      <c r="O29" s="43"/>
      <c r="P29" s="60"/>
      <c r="Q29" s="34">
        <f t="shared" si="2"/>
        <v>0</v>
      </c>
      <c r="R29" s="24"/>
      <c r="S29" s="24"/>
      <c r="T29" s="24"/>
    </row>
    <row r="30" spans="2:20" ht="16.5">
      <c r="B30" s="49"/>
      <c r="C30" s="41" t="s">
        <v>38</v>
      </c>
      <c r="D30" s="43"/>
      <c r="E30" s="45">
        <f>1151/4</f>
        <v>287.75</v>
      </c>
      <c r="F30" s="32">
        <f t="shared" si="0"/>
        <v>0</v>
      </c>
      <c r="G30" s="24"/>
      <c r="H30" s="52"/>
      <c r="I30" s="55" t="s">
        <v>39</v>
      </c>
      <c r="J30" s="43"/>
      <c r="K30" s="46">
        <v>5</v>
      </c>
      <c r="L30" s="33">
        <f t="shared" si="1"/>
        <v>0</v>
      </c>
      <c r="M30" s="24"/>
      <c r="N30" s="50"/>
      <c r="O30" s="43"/>
      <c r="P30" s="60"/>
      <c r="Q30" s="34">
        <f t="shared" si="2"/>
        <v>0</v>
      </c>
      <c r="R30" s="24"/>
      <c r="S30" s="24"/>
      <c r="T30" s="24"/>
    </row>
    <row r="31" spans="2:20" ht="16.5">
      <c r="B31" s="49"/>
      <c r="C31" s="41" t="s">
        <v>40</v>
      </c>
      <c r="D31" s="43"/>
      <c r="E31" s="45">
        <f>1378/4</f>
        <v>344.5</v>
      </c>
      <c r="F31" s="32">
        <f t="shared" si="0"/>
        <v>0</v>
      </c>
      <c r="G31" s="24"/>
      <c r="H31" s="52"/>
      <c r="I31" s="55" t="s">
        <v>41</v>
      </c>
      <c r="J31" s="43"/>
      <c r="K31" s="46">
        <v>7</v>
      </c>
      <c r="L31" s="33">
        <f t="shared" si="1"/>
        <v>0</v>
      </c>
      <c r="M31" s="24"/>
      <c r="N31" s="116" t="s">
        <v>98</v>
      </c>
      <c r="O31" s="117"/>
      <c r="P31" s="117"/>
      <c r="Q31" s="118"/>
      <c r="R31" s="24"/>
      <c r="S31" s="24"/>
      <c r="T31" s="24"/>
    </row>
    <row r="32" spans="2:20" ht="16.5">
      <c r="B32" s="50"/>
      <c r="C32" s="41" t="s">
        <v>42</v>
      </c>
      <c r="D32" s="43"/>
      <c r="E32" s="45">
        <f>1549/4</f>
        <v>387.25</v>
      </c>
      <c r="F32" s="32">
        <f t="shared" si="0"/>
        <v>0</v>
      </c>
      <c r="G32" s="24"/>
      <c r="H32" s="52"/>
      <c r="I32" s="55" t="s">
        <v>30</v>
      </c>
      <c r="J32" s="43"/>
      <c r="K32" s="46"/>
      <c r="L32" s="33">
        <f t="shared" si="1"/>
        <v>0</v>
      </c>
      <c r="M32" s="24"/>
      <c r="N32" s="116" t="s">
        <v>43</v>
      </c>
      <c r="O32" s="117"/>
      <c r="P32" s="117"/>
      <c r="Q32" s="118"/>
      <c r="R32" s="24"/>
      <c r="S32" s="24"/>
      <c r="T32" s="24"/>
    </row>
    <row r="33" spans="2:34" ht="16.5">
      <c r="B33" s="50"/>
      <c r="C33" s="41" t="s">
        <v>44</v>
      </c>
      <c r="D33" s="43"/>
      <c r="E33" s="45">
        <f>1713/4</f>
        <v>428.25</v>
      </c>
      <c r="F33" s="32">
        <f t="shared" si="0"/>
        <v>0</v>
      </c>
      <c r="G33" s="24"/>
      <c r="H33" s="48" t="s">
        <v>45</v>
      </c>
      <c r="I33" s="55" t="s">
        <v>46</v>
      </c>
      <c r="J33" s="43">
        <v>10</v>
      </c>
      <c r="K33" s="46">
        <v>1.2</v>
      </c>
      <c r="L33" s="33">
        <f t="shared" si="1"/>
        <v>12</v>
      </c>
      <c r="M33" s="24"/>
      <c r="N33" s="116" t="s">
        <v>47</v>
      </c>
      <c r="O33" s="117"/>
      <c r="P33" s="117"/>
      <c r="Q33" s="118"/>
      <c r="R33" s="24"/>
      <c r="S33" s="24"/>
      <c r="T33" s="24"/>
    </row>
    <row r="34" spans="2:34" ht="16.5">
      <c r="B34" s="50"/>
      <c r="C34" s="41" t="s">
        <v>48</v>
      </c>
      <c r="D34" s="43"/>
      <c r="E34" s="45">
        <f>1856/4</f>
        <v>464</v>
      </c>
      <c r="F34" s="32">
        <f t="shared" si="0"/>
        <v>0</v>
      </c>
      <c r="G34" s="24"/>
      <c r="H34" s="52"/>
      <c r="I34" s="55" t="s">
        <v>49</v>
      </c>
      <c r="J34" s="43">
        <v>20</v>
      </c>
      <c r="K34" s="46">
        <v>2</v>
      </c>
      <c r="L34" s="33">
        <f t="shared" si="1"/>
        <v>40</v>
      </c>
      <c r="M34" s="24"/>
      <c r="N34" s="5"/>
      <c r="O34" s="6"/>
      <c r="P34" s="6"/>
      <c r="Q34" s="7"/>
      <c r="R34" s="24"/>
      <c r="S34" s="24"/>
      <c r="T34" s="24"/>
    </row>
    <row r="35" spans="2:34" ht="16.5">
      <c r="B35" s="50"/>
      <c r="C35" s="41" t="s">
        <v>50</v>
      </c>
      <c r="D35" s="43"/>
      <c r="E35" s="45">
        <f>1096/4</f>
        <v>274</v>
      </c>
      <c r="F35" s="32">
        <f t="shared" si="0"/>
        <v>0</v>
      </c>
      <c r="G35" s="24"/>
      <c r="H35" s="52"/>
      <c r="I35" s="55" t="s">
        <v>51</v>
      </c>
      <c r="J35" s="43">
        <v>100</v>
      </c>
      <c r="K35" s="46">
        <v>4</v>
      </c>
      <c r="L35" s="33">
        <f t="shared" si="1"/>
        <v>400</v>
      </c>
      <c r="M35" s="24"/>
      <c r="N35" s="5"/>
      <c r="O35" s="6"/>
      <c r="P35" s="6"/>
      <c r="Q35" s="7"/>
      <c r="R35" s="24"/>
      <c r="S35" s="24"/>
      <c r="T35" s="24"/>
    </row>
    <row r="36" spans="2:34" ht="16.5">
      <c r="B36" s="50"/>
      <c r="C36" s="41" t="s">
        <v>52</v>
      </c>
      <c r="D36" s="43"/>
      <c r="E36" s="45">
        <f>1211/4</f>
        <v>302.75</v>
      </c>
      <c r="F36" s="32">
        <f t="shared" si="0"/>
        <v>0</v>
      </c>
      <c r="G36" s="24"/>
      <c r="H36" s="52"/>
      <c r="I36" s="55" t="s">
        <v>53</v>
      </c>
      <c r="J36" s="43">
        <v>30</v>
      </c>
      <c r="K36" s="46">
        <v>7</v>
      </c>
      <c r="L36" s="33">
        <f t="shared" si="1"/>
        <v>210</v>
      </c>
      <c r="M36" s="24"/>
      <c r="N36" s="5" t="s">
        <v>11</v>
      </c>
      <c r="O36" s="6"/>
      <c r="P36" s="6"/>
      <c r="Q36" s="7"/>
      <c r="R36" s="24"/>
      <c r="S36" s="24"/>
      <c r="T36" s="24"/>
    </row>
    <row r="37" spans="2:34" ht="17.25" customHeight="1">
      <c r="B37" s="50"/>
      <c r="C37" s="41" t="s">
        <v>54</v>
      </c>
      <c r="D37" s="43"/>
      <c r="E37" s="45">
        <f>1327/4</f>
        <v>331.75</v>
      </c>
      <c r="F37" s="32">
        <f t="shared" si="0"/>
        <v>0</v>
      </c>
      <c r="G37" s="25"/>
      <c r="H37" s="52"/>
      <c r="I37" s="55" t="s">
        <v>55</v>
      </c>
      <c r="J37" s="43"/>
      <c r="K37" s="46"/>
      <c r="L37" s="33">
        <f t="shared" si="1"/>
        <v>0</v>
      </c>
      <c r="M37" s="25"/>
      <c r="N37" s="5" t="s">
        <v>11</v>
      </c>
      <c r="O37" s="6"/>
      <c r="P37" s="6"/>
      <c r="Q37" s="7"/>
      <c r="R37" s="25"/>
      <c r="S37" s="25"/>
      <c r="T37" s="25"/>
      <c r="U37" s="25"/>
      <c r="V37" s="25"/>
      <c r="W37" s="25"/>
      <c r="X37" s="25"/>
      <c r="Y37" s="25"/>
      <c r="Z37" s="25"/>
      <c r="AA37" s="25"/>
      <c r="AB37" s="25"/>
      <c r="AC37" s="25"/>
      <c r="AD37" s="25"/>
      <c r="AE37" s="25"/>
      <c r="AF37" s="25"/>
      <c r="AG37" s="25"/>
      <c r="AH37" s="25"/>
    </row>
    <row r="38" spans="2:34" ht="14.45" customHeight="1">
      <c r="B38" s="50"/>
      <c r="C38" s="41" t="s">
        <v>56</v>
      </c>
      <c r="D38" s="43"/>
      <c r="E38" s="45">
        <f>1615/4</f>
        <v>403.75</v>
      </c>
      <c r="F38" s="32">
        <f t="shared" si="0"/>
        <v>0</v>
      </c>
      <c r="G38" s="25"/>
      <c r="H38" s="48" t="s">
        <v>57</v>
      </c>
      <c r="I38" s="55" t="s">
        <v>58</v>
      </c>
      <c r="J38" s="43"/>
      <c r="K38" s="46">
        <v>1</v>
      </c>
      <c r="L38" s="33">
        <f t="shared" si="1"/>
        <v>0</v>
      </c>
      <c r="M38" s="25"/>
      <c r="N38" s="5" t="s">
        <v>11</v>
      </c>
      <c r="O38" s="6"/>
      <c r="P38" s="6"/>
      <c r="Q38" s="7"/>
      <c r="R38" s="25"/>
      <c r="S38" s="25"/>
      <c r="T38" s="25"/>
      <c r="U38" s="25"/>
      <c r="V38" s="25"/>
      <c r="W38" s="25"/>
      <c r="X38" s="25"/>
      <c r="Y38" s="25"/>
      <c r="Z38" s="25"/>
      <c r="AA38" s="25"/>
      <c r="AB38" s="25"/>
      <c r="AC38" s="25"/>
      <c r="AD38" s="25"/>
      <c r="AE38" s="25"/>
      <c r="AF38" s="25"/>
      <c r="AG38" s="25"/>
      <c r="AH38" s="25"/>
    </row>
    <row r="39" spans="2:34" ht="15" customHeight="1">
      <c r="B39" s="50"/>
      <c r="C39" s="41" t="s">
        <v>59</v>
      </c>
      <c r="D39" s="43"/>
      <c r="E39" s="45">
        <f>1710/4</f>
        <v>427.5</v>
      </c>
      <c r="F39" s="32">
        <f t="shared" si="0"/>
        <v>0</v>
      </c>
      <c r="G39" s="25"/>
      <c r="H39" s="52" t="s">
        <v>11</v>
      </c>
      <c r="I39" s="55" t="s">
        <v>46</v>
      </c>
      <c r="J39" s="43"/>
      <c r="K39" s="46">
        <v>1.25</v>
      </c>
      <c r="L39" s="33">
        <f t="shared" si="1"/>
        <v>0</v>
      </c>
      <c r="M39" s="25"/>
      <c r="N39" s="5" t="s">
        <v>11</v>
      </c>
      <c r="O39" s="6"/>
      <c r="P39" s="6"/>
      <c r="Q39" s="7"/>
      <c r="R39" s="25"/>
      <c r="S39" s="25"/>
      <c r="T39" s="25"/>
      <c r="U39" s="25"/>
      <c r="V39" s="25"/>
      <c r="W39" s="25"/>
      <c r="X39" s="25"/>
      <c r="Y39" s="25"/>
      <c r="Z39" s="25"/>
      <c r="AA39" s="25"/>
      <c r="AB39" s="25"/>
      <c r="AC39" s="25"/>
      <c r="AD39" s="25"/>
      <c r="AE39" s="25"/>
      <c r="AF39" s="25"/>
      <c r="AG39" s="25"/>
      <c r="AH39" s="25"/>
    </row>
    <row r="40" spans="2:34" ht="15" customHeight="1">
      <c r="B40" s="50"/>
      <c r="C40" s="41" t="s">
        <v>60</v>
      </c>
      <c r="D40" s="43"/>
      <c r="E40" s="45">
        <f>2048/4</f>
        <v>512</v>
      </c>
      <c r="F40" s="32">
        <f t="shared" si="0"/>
        <v>0</v>
      </c>
      <c r="G40" s="25"/>
      <c r="H40" s="52"/>
      <c r="I40" s="55" t="s">
        <v>61</v>
      </c>
      <c r="J40" s="43"/>
      <c r="K40" s="46">
        <v>1.5</v>
      </c>
      <c r="L40" s="33">
        <f t="shared" si="1"/>
        <v>0</v>
      </c>
      <c r="M40" s="25"/>
      <c r="N40" s="5"/>
      <c r="O40" s="6"/>
      <c r="P40" s="6"/>
      <c r="Q40" s="7"/>
      <c r="R40" s="25"/>
      <c r="S40" s="25"/>
      <c r="T40" s="25"/>
      <c r="U40" s="25"/>
      <c r="V40" s="25"/>
      <c r="W40" s="25"/>
      <c r="X40" s="25"/>
      <c r="Y40" s="25"/>
      <c r="Z40" s="25"/>
      <c r="AA40" s="25"/>
      <c r="AB40" s="25"/>
      <c r="AC40" s="25"/>
      <c r="AD40" s="25"/>
      <c r="AE40" s="25"/>
      <c r="AF40" s="25"/>
      <c r="AG40" s="25"/>
      <c r="AH40" s="25"/>
    </row>
    <row r="41" spans="2:34" ht="15" customHeight="1">
      <c r="B41" s="50"/>
      <c r="C41" s="41" t="s">
        <v>62</v>
      </c>
      <c r="D41" s="43"/>
      <c r="E41" s="45">
        <f>2309/4</f>
        <v>577.25</v>
      </c>
      <c r="F41" s="32">
        <f t="shared" si="0"/>
        <v>0</v>
      </c>
      <c r="G41" s="25"/>
      <c r="H41" s="52"/>
      <c r="I41" s="55" t="s">
        <v>51</v>
      </c>
      <c r="J41" s="43"/>
      <c r="K41" s="46">
        <v>3</v>
      </c>
      <c r="L41" s="33">
        <f t="shared" si="1"/>
        <v>0</v>
      </c>
      <c r="M41" s="25"/>
      <c r="N41" s="5"/>
      <c r="O41" s="6"/>
      <c r="P41" s="6"/>
      <c r="Q41" s="7"/>
      <c r="R41" s="25"/>
      <c r="S41" s="25"/>
      <c r="T41" s="25"/>
      <c r="U41" s="25"/>
      <c r="V41" s="25"/>
      <c r="W41" s="25"/>
      <c r="X41" s="25"/>
      <c r="Y41" s="25"/>
      <c r="Z41" s="25"/>
      <c r="AA41" s="25"/>
      <c r="AB41" s="25"/>
      <c r="AC41" s="25"/>
      <c r="AD41" s="25"/>
      <c r="AE41" s="25"/>
      <c r="AF41" s="25"/>
      <c r="AG41" s="25"/>
      <c r="AH41" s="25"/>
    </row>
    <row r="42" spans="2:34" ht="15" customHeight="1">
      <c r="B42" s="50"/>
      <c r="C42" s="41" t="s">
        <v>63</v>
      </c>
      <c r="D42" s="43"/>
      <c r="E42" s="45">
        <f>2543/4</f>
        <v>635.75</v>
      </c>
      <c r="F42" s="32">
        <f t="shared" si="0"/>
        <v>0</v>
      </c>
      <c r="G42" s="25"/>
      <c r="H42" s="52" t="s">
        <v>11</v>
      </c>
      <c r="I42" s="55" t="s">
        <v>53</v>
      </c>
      <c r="J42" s="43"/>
      <c r="K42" s="46">
        <v>5</v>
      </c>
      <c r="L42" s="33">
        <f t="shared" si="1"/>
        <v>0</v>
      </c>
      <c r="M42" s="25"/>
      <c r="N42" s="5"/>
      <c r="O42" s="6"/>
      <c r="P42" s="6"/>
      <c r="Q42" s="7"/>
      <c r="R42" s="25"/>
      <c r="S42" s="25"/>
      <c r="T42" s="25"/>
      <c r="U42" s="25"/>
      <c r="V42" s="25"/>
      <c r="W42" s="25"/>
      <c r="X42" s="25"/>
      <c r="Y42" s="25"/>
      <c r="Z42" s="25"/>
      <c r="AA42" s="25"/>
      <c r="AB42" s="25"/>
      <c r="AC42" s="25"/>
      <c r="AD42" s="25"/>
      <c r="AE42" s="25"/>
      <c r="AF42" s="25"/>
      <c r="AG42" s="25"/>
      <c r="AH42" s="25"/>
    </row>
    <row r="43" spans="2:34" ht="15" customHeight="1">
      <c r="B43" s="50"/>
      <c r="C43" s="41" t="s">
        <v>64</v>
      </c>
      <c r="D43" s="43"/>
      <c r="E43" s="45">
        <f>2755/4</f>
        <v>688.75</v>
      </c>
      <c r="F43" s="32">
        <f t="shared" si="0"/>
        <v>0</v>
      </c>
      <c r="G43" s="25"/>
      <c r="H43" s="52"/>
      <c r="I43" s="55" t="s">
        <v>30</v>
      </c>
      <c r="J43" s="43"/>
      <c r="K43" s="46"/>
      <c r="L43" s="33">
        <f t="shared" si="1"/>
        <v>0</v>
      </c>
      <c r="M43" s="25"/>
      <c r="N43" s="5"/>
      <c r="O43" s="6"/>
      <c r="P43" s="6"/>
      <c r="Q43" s="7"/>
      <c r="R43" s="25"/>
      <c r="S43" s="25"/>
      <c r="T43" s="25"/>
      <c r="U43" s="25"/>
      <c r="V43" s="25"/>
      <c r="W43" s="25"/>
      <c r="X43" s="25"/>
      <c r="Y43" s="25"/>
      <c r="Z43" s="25"/>
      <c r="AA43" s="25"/>
      <c r="AB43" s="25"/>
      <c r="AC43" s="25"/>
      <c r="AD43" s="25"/>
      <c r="AE43" s="25"/>
      <c r="AF43" s="25"/>
      <c r="AG43" s="25"/>
      <c r="AH43" s="25"/>
    </row>
    <row r="44" spans="2:34" ht="15" customHeight="1">
      <c r="B44" s="112" t="s">
        <v>122</v>
      </c>
      <c r="C44" s="113"/>
      <c r="D44" s="43"/>
      <c r="E44" s="45"/>
      <c r="F44" s="32">
        <f t="shared" si="0"/>
        <v>0</v>
      </c>
      <c r="G44" s="25"/>
      <c r="H44" s="52"/>
      <c r="I44" s="55"/>
      <c r="J44" s="56"/>
      <c r="K44" s="55"/>
      <c r="L44" s="33">
        <f t="shared" si="1"/>
        <v>0</v>
      </c>
      <c r="M44" s="25"/>
      <c r="N44" s="5"/>
      <c r="O44" s="6"/>
      <c r="P44" s="6"/>
      <c r="Q44" s="7"/>
      <c r="R44" s="25"/>
      <c r="S44" s="25"/>
      <c r="T44" s="25"/>
      <c r="U44" s="25"/>
      <c r="V44" s="25"/>
      <c r="W44" s="25"/>
      <c r="X44" s="25"/>
      <c r="Y44" s="25"/>
      <c r="Z44" s="25"/>
      <c r="AA44" s="25"/>
      <c r="AB44" s="25"/>
      <c r="AC44" s="25"/>
      <c r="AD44" s="25"/>
      <c r="AE44" s="25"/>
      <c r="AF44" s="25"/>
      <c r="AG44" s="25"/>
      <c r="AH44" s="25"/>
    </row>
    <row r="45" spans="2:34" ht="15" customHeight="1">
      <c r="B45" s="50"/>
      <c r="C45" s="41" t="s">
        <v>65</v>
      </c>
      <c r="D45" s="43"/>
      <c r="E45" s="45">
        <f>1198/4</f>
        <v>299.5</v>
      </c>
      <c r="F45" s="32">
        <f t="shared" si="0"/>
        <v>0</v>
      </c>
      <c r="G45" s="25"/>
      <c r="H45" s="48" t="s">
        <v>100</v>
      </c>
      <c r="I45" s="55" t="s">
        <v>33</v>
      </c>
      <c r="J45" s="43"/>
      <c r="K45" s="46">
        <v>0.1</v>
      </c>
      <c r="L45" s="33">
        <f t="shared" si="1"/>
        <v>0</v>
      </c>
      <c r="M45" s="25"/>
      <c r="N45" s="5"/>
      <c r="O45" s="6"/>
      <c r="P45" s="6"/>
      <c r="Q45" s="7"/>
      <c r="R45" s="25"/>
      <c r="S45" s="25"/>
      <c r="T45" s="25"/>
      <c r="U45" s="25"/>
      <c r="V45" s="25"/>
      <c r="W45" s="25"/>
      <c r="X45" s="25"/>
      <c r="Y45" s="25"/>
      <c r="Z45" s="25"/>
      <c r="AA45" s="25"/>
      <c r="AB45" s="25"/>
      <c r="AC45" s="25"/>
      <c r="AD45" s="25"/>
      <c r="AE45" s="25"/>
      <c r="AF45" s="25"/>
      <c r="AG45" s="25"/>
      <c r="AH45" s="25"/>
    </row>
    <row r="46" spans="2:34" ht="15" customHeight="1">
      <c r="B46" s="50"/>
      <c r="C46" s="41" t="s">
        <v>66</v>
      </c>
      <c r="D46" s="43"/>
      <c r="E46" s="45">
        <f>1382/4</f>
        <v>345.5</v>
      </c>
      <c r="F46" s="32">
        <f t="shared" si="0"/>
        <v>0</v>
      </c>
      <c r="G46" s="25"/>
      <c r="H46" s="48" t="s">
        <v>67</v>
      </c>
      <c r="I46" s="55" t="s">
        <v>68</v>
      </c>
      <c r="J46" s="43"/>
      <c r="K46" s="46">
        <v>0.15</v>
      </c>
      <c r="L46" s="33">
        <f t="shared" si="1"/>
        <v>0</v>
      </c>
      <c r="M46" s="25"/>
      <c r="N46" s="5"/>
      <c r="O46" s="6"/>
      <c r="P46" s="6"/>
      <c r="Q46" s="7"/>
      <c r="R46" s="25"/>
      <c r="S46" s="25"/>
      <c r="T46" s="25"/>
      <c r="U46" s="25"/>
      <c r="V46" s="25"/>
      <c r="W46" s="25"/>
      <c r="X46" s="25"/>
      <c r="Y46" s="25"/>
      <c r="Z46" s="25"/>
      <c r="AA46" s="25"/>
      <c r="AB46" s="25"/>
      <c r="AC46" s="25"/>
      <c r="AD46" s="25"/>
      <c r="AE46" s="25"/>
      <c r="AF46" s="25"/>
      <c r="AG46" s="25"/>
      <c r="AH46" s="25"/>
    </row>
    <row r="47" spans="2:34" ht="15" customHeight="1">
      <c r="B47" s="50"/>
      <c r="C47" s="41" t="s">
        <v>69</v>
      </c>
      <c r="D47" s="43"/>
      <c r="E47" s="45">
        <f>1667/4</f>
        <v>416.75</v>
      </c>
      <c r="F47" s="32">
        <f t="shared" si="0"/>
        <v>0</v>
      </c>
      <c r="G47" s="25"/>
      <c r="H47" s="48" t="s">
        <v>101</v>
      </c>
      <c r="I47" s="55" t="s">
        <v>37</v>
      </c>
      <c r="J47" s="43"/>
      <c r="K47" s="46">
        <v>0.2</v>
      </c>
      <c r="L47" s="33">
        <f t="shared" si="1"/>
        <v>0</v>
      </c>
      <c r="M47" s="25"/>
      <c r="N47" s="5"/>
      <c r="O47" s="6"/>
      <c r="P47" s="6"/>
      <c r="Q47" s="7"/>
      <c r="R47" s="25"/>
      <c r="S47" s="25"/>
      <c r="T47" s="25"/>
      <c r="U47" s="25"/>
      <c r="V47" s="25"/>
      <c r="W47" s="25"/>
      <c r="X47" s="25"/>
      <c r="Y47" s="25"/>
      <c r="Z47" s="25"/>
      <c r="AA47" s="25"/>
      <c r="AB47" s="25"/>
      <c r="AC47" s="25"/>
      <c r="AD47" s="25"/>
      <c r="AE47" s="25"/>
      <c r="AF47" s="25"/>
      <c r="AG47" s="25"/>
      <c r="AH47" s="25"/>
    </row>
    <row r="48" spans="2:34" ht="16.5">
      <c r="B48" s="50"/>
      <c r="C48" s="41" t="s">
        <v>70</v>
      </c>
      <c r="D48" s="43"/>
      <c r="E48" s="45">
        <f>1741/4</f>
        <v>435.25</v>
      </c>
      <c r="F48" s="32">
        <f t="shared" si="0"/>
        <v>0</v>
      </c>
      <c r="G48" s="25"/>
      <c r="H48" s="48"/>
      <c r="I48" s="55" t="s">
        <v>39</v>
      </c>
      <c r="J48" s="43"/>
      <c r="K48" s="46">
        <v>0.25</v>
      </c>
      <c r="L48" s="33">
        <f t="shared" si="1"/>
        <v>0</v>
      </c>
      <c r="M48" s="25"/>
      <c r="N48" s="5"/>
      <c r="O48" s="6"/>
      <c r="P48" s="6"/>
      <c r="Q48" s="7"/>
      <c r="R48" s="25"/>
      <c r="S48" s="25"/>
      <c r="T48" s="25"/>
      <c r="U48" s="25"/>
      <c r="V48" s="25"/>
      <c r="W48" s="25"/>
      <c r="X48" s="25"/>
      <c r="Y48" s="25"/>
      <c r="Z48" s="25"/>
      <c r="AA48" s="25"/>
      <c r="AB48" s="25"/>
      <c r="AC48" s="25"/>
      <c r="AD48" s="25"/>
      <c r="AE48" s="25"/>
      <c r="AF48" s="25"/>
      <c r="AG48" s="25"/>
      <c r="AH48" s="25"/>
    </row>
    <row r="49" spans="2:34" ht="15" customHeight="1">
      <c r="B49" s="50"/>
      <c r="C49" s="41" t="s">
        <v>71</v>
      </c>
      <c r="D49" s="43"/>
      <c r="E49" s="45">
        <f>1848/4</f>
        <v>462</v>
      </c>
      <c r="F49" s="32">
        <f t="shared" si="0"/>
        <v>0</v>
      </c>
      <c r="G49" s="25"/>
      <c r="H49" s="48"/>
      <c r="I49" s="55" t="s">
        <v>41</v>
      </c>
      <c r="J49" s="43"/>
      <c r="K49" s="46">
        <v>0.3</v>
      </c>
      <c r="L49" s="33">
        <f t="shared" si="1"/>
        <v>0</v>
      </c>
      <c r="M49" s="25"/>
      <c r="N49" s="5"/>
      <c r="O49" s="6"/>
      <c r="P49" s="6"/>
      <c r="Q49" s="7"/>
      <c r="R49" s="25"/>
      <c r="S49" s="25"/>
      <c r="T49" s="25"/>
      <c r="U49" s="25"/>
      <c r="V49" s="25"/>
      <c r="W49" s="25"/>
      <c r="X49" s="25"/>
      <c r="Y49" s="25"/>
      <c r="Z49" s="25"/>
      <c r="AA49" s="25"/>
      <c r="AB49" s="25"/>
      <c r="AC49" s="25"/>
      <c r="AD49" s="25"/>
      <c r="AE49" s="25"/>
      <c r="AF49" s="25"/>
      <c r="AG49" s="25"/>
      <c r="AH49" s="25"/>
    </row>
    <row r="50" spans="2:34" ht="16.5">
      <c r="B50" s="50"/>
      <c r="C50" s="41" t="s">
        <v>72</v>
      </c>
      <c r="D50" s="43"/>
      <c r="E50" s="45">
        <f>2142/4</f>
        <v>535.5</v>
      </c>
      <c r="F50" s="32">
        <f t="shared" si="0"/>
        <v>0</v>
      </c>
      <c r="G50" s="25"/>
      <c r="H50" s="48"/>
      <c r="I50" s="55" t="s">
        <v>30</v>
      </c>
      <c r="J50" s="43"/>
      <c r="K50" s="46">
        <v>0</v>
      </c>
      <c r="L50" s="33">
        <f t="shared" si="1"/>
        <v>0</v>
      </c>
      <c r="M50" s="25"/>
      <c r="N50" s="5"/>
      <c r="O50" s="6"/>
      <c r="P50" s="6"/>
      <c r="Q50" s="7"/>
      <c r="R50" s="25"/>
      <c r="S50" s="25"/>
      <c r="T50" s="25"/>
      <c r="U50" s="25"/>
      <c r="V50" s="25"/>
      <c r="W50" s="25"/>
      <c r="X50" s="25"/>
      <c r="Y50" s="25"/>
      <c r="Z50" s="25"/>
      <c r="AA50" s="25"/>
      <c r="AB50" s="25"/>
      <c r="AC50" s="25"/>
      <c r="AD50" s="25"/>
      <c r="AE50" s="25"/>
      <c r="AF50" s="25"/>
      <c r="AG50" s="25"/>
      <c r="AH50" s="25"/>
    </row>
    <row r="51" spans="2:34" ht="16.5">
      <c r="B51" s="50"/>
      <c r="C51" s="41" t="s">
        <v>73</v>
      </c>
      <c r="D51" s="43"/>
      <c r="E51" s="45">
        <f>1001/4</f>
        <v>250.25</v>
      </c>
      <c r="F51" s="32">
        <f t="shared" si="0"/>
        <v>0</v>
      </c>
      <c r="G51" s="25"/>
      <c r="H51" s="48" t="s">
        <v>102</v>
      </c>
      <c r="I51" s="55" t="s">
        <v>74</v>
      </c>
      <c r="J51" s="43"/>
      <c r="K51" s="46">
        <v>1</v>
      </c>
      <c r="L51" s="33">
        <f t="shared" si="1"/>
        <v>0</v>
      </c>
      <c r="M51" s="25"/>
      <c r="N51" s="5"/>
      <c r="O51" s="6"/>
      <c r="P51" s="6"/>
      <c r="Q51" s="7"/>
      <c r="R51" s="25"/>
      <c r="S51" s="25"/>
      <c r="T51" s="25"/>
      <c r="U51" s="25"/>
      <c r="V51" s="25"/>
      <c r="W51" s="25"/>
      <c r="X51" s="25"/>
      <c r="Y51" s="25"/>
      <c r="Z51" s="25"/>
      <c r="AA51" s="25"/>
      <c r="AB51" s="25"/>
      <c r="AC51" s="25"/>
      <c r="AD51" s="25"/>
      <c r="AE51" s="25"/>
      <c r="AF51" s="25"/>
      <c r="AG51" s="25"/>
      <c r="AH51" s="25"/>
    </row>
    <row r="52" spans="2:34" ht="16.5">
      <c r="B52" s="50"/>
      <c r="C52" s="41" t="s">
        <v>75</v>
      </c>
      <c r="D52" s="43"/>
      <c r="E52" s="45">
        <f>1167/4</f>
        <v>291.75</v>
      </c>
      <c r="F52" s="32">
        <f t="shared" si="0"/>
        <v>0</v>
      </c>
      <c r="G52" s="25"/>
      <c r="H52" s="52" t="s">
        <v>11</v>
      </c>
      <c r="I52" s="55" t="s">
        <v>76</v>
      </c>
      <c r="J52" s="43"/>
      <c r="K52" s="46">
        <v>1</v>
      </c>
      <c r="L52" s="33">
        <f t="shared" si="1"/>
        <v>0</v>
      </c>
      <c r="M52" s="25"/>
      <c r="N52" s="5"/>
      <c r="O52" s="6"/>
      <c r="P52" s="6"/>
      <c r="Q52" s="7"/>
      <c r="R52" s="25"/>
      <c r="S52" s="25"/>
      <c r="T52" s="25"/>
      <c r="U52" s="25"/>
      <c r="V52" s="25"/>
      <c r="W52" s="25"/>
      <c r="X52" s="25"/>
      <c r="Y52" s="25"/>
      <c r="Z52" s="25"/>
      <c r="AA52" s="25"/>
      <c r="AB52" s="25"/>
      <c r="AC52" s="25"/>
      <c r="AD52" s="25"/>
      <c r="AE52" s="25"/>
      <c r="AF52" s="25"/>
      <c r="AG52" s="25"/>
      <c r="AH52" s="25"/>
    </row>
    <row r="53" spans="2:34" ht="17.25" customHeight="1">
      <c r="B53" s="50"/>
      <c r="C53" s="41" t="s">
        <v>77</v>
      </c>
      <c r="D53" s="43"/>
      <c r="E53" s="45">
        <f>1231/4</f>
        <v>307.75</v>
      </c>
      <c r="F53" s="32">
        <f t="shared" si="0"/>
        <v>0</v>
      </c>
      <c r="G53" s="25"/>
      <c r="H53" s="52" t="s">
        <v>11</v>
      </c>
      <c r="I53" s="55" t="s">
        <v>78</v>
      </c>
      <c r="J53" s="43"/>
      <c r="K53" s="46">
        <v>1.5</v>
      </c>
      <c r="L53" s="33">
        <f t="shared" si="1"/>
        <v>0</v>
      </c>
      <c r="M53" s="25"/>
      <c r="N53" s="5"/>
      <c r="O53" s="6"/>
      <c r="P53" s="6"/>
      <c r="Q53" s="7"/>
      <c r="R53" s="25"/>
      <c r="S53" s="25"/>
      <c r="T53" s="25"/>
      <c r="U53" s="25"/>
      <c r="V53" s="25"/>
      <c r="W53" s="25"/>
      <c r="X53" s="25"/>
      <c r="Y53" s="25"/>
      <c r="Z53" s="25"/>
      <c r="AA53" s="25"/>
      <c r="AB53" s="25"/>
      <c r="AC53" s="25"/>
      <c r="AD53" s="25"/>
      <c r="AE53" s="25"/>
      <c r="AF53" s="25"/>
      <c r="AG53" s="25"/>
      <c r="AH53" s="25"/>
    </row>
    <row r="54" spans="2:34" ht="15" customHeight="1">
      <c r="B54" s="48" t="s">
        <v>96</v>
      </c>
      <c r="C54" s="41" t="s">
        <v>79</v>
      </c>
      <c r="D54" s="43"/>
      <c r="E54" s="46"/>
      <c r="F54" s="32">
        <f t="shared" si="0"/>
        <v>0</v>
      </c>
      <c r="G54" s="25"/>
      <c r="H54" s="52"/>
      <c r="I54" s="55" t="s">
        <v>80</v>
      </c>
      <c r="J54" s="43"/>
      <c r="K54" s="46">
        <v>2</v>
      </c>
      <c r="L54" s="33">
        <f t="shared" si="1"/>
        <v>0</v>
      </c>
      <c r="M54" s="25"/>
      <c r="N54" s="5"/>
      <c r="O54" s="6"/>
      <c r="P54" s="6"/>
      <c r="Q54" s="7"/>
      <c r="R54" s="25"/>
      <c r="S54" s="25"/>
      <c r="T54" s="25"/>
      <c r="U54" s="25"/>
      <c r="V54" s="25"/>
      <c r="W54" s="25"/>
      <c r="X54" s="25"/>
      <c r="Y54" s="25"/>
      <c r="Z54" s="25"/>
      <c r="AA54" s="25"/>
      <c r="AB54" s="25"/>
      <c r="AC54" s="25"/>
      <c r="AD54" s="25"/>
      <c r="AE54" s="25"/>
      <c r="AF54" s="25"/>
      <c r="AG54" s="25"/>
      <c r="AH54" s="25"/>
    </row>
    <row r="55" spans="2:34" ht="15" customHeight="1">
      <c r="B55" s="50"/>
      <c r="C55" s="41"/>
      <c r="D55" s="43"/>
      <c r="E55" s="46"/>
      <c r="F55" s="32">
        <f t="shared" si="0"/>
        <v>0</v>
      </c>
      <c r="G55" s="25"/>
      <c r="H55" s="52"/>
      <c r="I55" s="55" t="s">
        <v>81</v>
      </c>
      <c r="J55" s="56"/>
      <c r="K55" s="46">
        <v>3</v>
      </c>
      <c r="L55" s="33">
        <f t="shared" si="1"/>
        <v>0</v>
      </c>
      <c r="M55" s="25"/>
      <c r="N55" s="5"/>
      <c r="O55" s="6"/>
      <c r="P55" s="6"/>
      <c r="Q55" s="7"/>
      <c r="R55" s="25"/>
      <c r="S55" s="25"/>
      <c r="T55" s="25"/>
      <c r="U55" s="25"/>
      <c r="V55" s="25"/>
      <c r="W55" s="25"/>
      <c r="X55" s="25"/>
      <c r="Y55" s="25"/>
      <c r="Z55" s="25"/>
      <c r="AA55" s="25"/>
      <c r="AB55" s="25"/>
      <c r="AC55" s="25"/>
      <c r="AD55" s="25"/>
      <c r="AE55" s="25"/>
      <c r="AF55" s="25"/>
      <c r="AG55" s="25"/>
      <c r="AH55" s="25"/>
    </row>
    <row r="56" spans="2:34" ht="15" customHeight="1">
      <c r="B56" s="50"/>
      <c r="C56" s="41"/>
      <c r="D56" s="43"/>
      <c r="E56" s="46"/>
      <c r="F56" s="32">
        <f t="shared" si="0"/>
        <v>0</v>
      </c>
      <c r="G56" s="25"/>
      <c r="H56" s="52"/>
      <c r="I56" s="55" t="s">
        <v>30</v>
      </c>
      <c r="J56" s="56"/>
      <c r="K56" s="55"/>
      <c r="L56" s="33">
        <f t="shared" si="1"/>
        <v>0</v>
      </c>
      <c r="M56" s="25"/>
      <c r="N56" s="5"/>
      <c r="O56" s="6"/>
      <c r="P56" s="6"/>
      <c r="Q56" s="7"/>
      <c r="R56" s="25"/>
      <c r="S56" s="25"/>
      <c r="T56" s="25"/>
      <c r="U56" s="25"/>
      <c r="V56" s="25"/>
      <c r="W56" s="25"/>
      <c r="X56" s="25"/>
      <c r="Y56" s="25"/>
      <c r="Z56" s="25"/>
      <c r="AA56" s="25"/>
      <c r="AB56" s="25"/>
      <c r="AC56" s="25"/>
      <c r="AD56" s="25"/>
      <c r="AE56" s="25"/>
      <c r="AF56" s="25"/>
      <c r="AG56" s="25"/>
      <c r="AH56" s="25"/>
    </row>
    <row r="57" spans="2:34" ht="15" customHeight="1">
      <c r="B57" s="50"/>
      <c r="C57" s="41"/>
      <c r="D57" s="43"/>
      <c r="E57" s="46"/>
      <c r="F57" s="32">
        <f t="shared" si="0"/>
        <v>0</v>
      </c>
      <c r="G57" s="25"/>
      <c r="H57" s="53"/>
      <c r="I57" s="46"/>
      <c r="J57" s="43"/>
      <c r="K57" s="46"/>
      <c r="L57" s="33"/>
      <c r="M57" s="25"/>
      <c r="N57" s="5"/>
      <c r="O57" s="6"/>
      <c r="P57" s="6"/>
      <c r="Q57" s="7"/>
      <c r="R57" s="25"/>
      <c r="S57" s="25"/>
      <c r="T57" s="25"/>
      <c r="U57" s="25"/>
      <c r="V57" s="25"/>
      <c r="W57" s="25"/>
      <c r="X57" s="25"/>
      <c r="Y57" s="25"/>
      <c r="Z57" s="25"/>
      <c r="AA57" s="25"/>
      <c r="AB57" s="25"/>
      <c r="AC57" s="25"/>
      <c r="AD57" s="25"/>
      <c r="AE57" s="25"/>
      <c r="AF57" s="25"/>
      <c r="AG57" s="25"/>
      <c r="AH57" s="25"/>
    </row>
    <row r="58" spans="2:34" ht="15" customHeight="1">
      <c r="B58" s="50"/>
      <c r="C58" s="41"/>
      <c r="D58" s="43"/>
      <c r="E58" s="46"/>
      <c r="F58" s="32">
        <f t="shared" si="0"/>
        <v>0</v>
      </c>
      <c r="G58" s="25"/>
      <c r="H58" s="53"/>
      <c r="I58" s="46"/>
      <c r="J58" s="43"/>
      <c r="K58" s="46"/>
      <c r="L58" s="33"/>
      <c r="M58" s="25"/>
      <c r="N58" s="5"/>
      <c r="O58" s="6"/>
      <c r="P58" s="6"/>
      <c r="Q58" s="7"/>
      <c r="R58" s="25"/>
      <c r="S58" s="25"/>
      <c r="T58" s="25"/>
      <c r="U58" s="25"/>
      <c r="V58" s="25"/>
      <c r="W58" s="25"/>
      <c r="X58" s="25"/>
      <c r="Y58" s="25"/>
      <c r="Z58" s="25"/>
      <c r="AA58" s="25"/>
      <c r="AB58" s="25"/>
      <c r="AC58" s="25"/>
      <c r="AD58" s="25"/>
      <c r="AE58" s="25"/>
      <c r="AF58" s="25"/>
      <c r="AG58" s="25"/>
      <c r="AH58" s="25"/>
    </row>
    <row r="59" spans="2:34" ht="15" customHeight="1" thickBot="1">
      <c r="B59" s="61"/>
      <c r="C59" s="62"/>
      <c r="D59" s="63"/>
      <c r="E59" s="64"/>
      <c r="F59" s="32">
        <f t="shared" si="0"/>
        <v>0</v>
      </c>
      <c r="G59" s="25"/>
      <c r="H59" s="65"/>
      <c r="I59" s="64"/>
      <c r="J59" s="63"/>
      <c r="K59" s="64"/>
      <c r="L59" s="33"/>
      <c r="M59" s="25"/>
      <c r="N59" s="66"/>
      <c r="O59" s="67"/>
      <c r="P59" s="67"/>
      <c r="Q59" s="7"/>
      <c r="R59" s="25"/>
      <c r="S59" s="25"/>
      <c r="T59" s="25"/>
      <c r="U59" s="25"/>
      <c r="V59" s="25"/>
      <c r="W59" s="25"/>
      <c r="X59" s="25"/>
      <c r="Y59" s="25"/>
      <c r="Z59" s="25"/>
      <c r="AA59" s="25"/>
      <c r="AB59" s="25"/>
      <c r="AC59" s="25"/>
      <c r="AD59" s="25"/>
      <c r="AE59" s="25"/>
      <c r="AF59" s="25"/>
      <c r="AG59" s="25"/>
      <c r="AH59" s="25"/>
    </row>
    <row r="60" spans="2:34" ht="21" customHeight="1" thickBot="1">
      <c r="B60" s="75" t="s">
        <v>103</v>
      </c>
      <c r="C60" s="36"/>
      <c r="D60" s="37"/>
      <c r="E60" s="37"/>
      <c r="F60" s="77">
        <f>SUM(F17:F59)</f>
        <v>3239.75</v>
      </c>
      <c r="G60" s="25"/>
      <c r="H60" s="75" t="s">
        <v>118</v>
      </c>
      <c r="I60" s="37"/>
      <c r="J60" s="37"/>
      <c r="K60" s="37"/>
      <c r="L60" s="78">
        <f>SUM(L17:L58)</f>
        <v>722</v>
      </c>
      <c r="M60" s="25"/>
      <c r="N60" s="75" t="s">
        <v>119</v>
      </c>
      <c r="O60" s="37"/>
      <c r="P60" s="37"/>
      <c r="Q60" s="78">
        <f>SUM(Q17:Q30)</f>
        <v>2070</v>
      </c>
      <c r="R60" s="25"/>
      <c r="S60" s="25"/>
      <c r="T60" s="25"/>
      <c r="U60" s="25"/>
      <c r="V60" s="25"/>
      <c r="W60" s="25"/>
      <c r="X60" s="25"/>
      <c r="Y60" s="25"/>
      <c r="Z60" s="25"/>
      <c r="AA60" s="25"/>
      <c r="AB60" s="25"/>
      <c r="AC60" s="25"/>
      <c r="AD60" s="25"/>
      <c r="AE60" s="25"/>
      <c r="AF60" s="25"/>
      <c r="AG60" s="25"/>
      <c r="AH60" s="25"/>
    </row>
    <row r="61" spans="2:34" ht="15" thickBot="1">
      <c r="B61" s="25"/>
      <c r="C61" s="25"/>
      <c r="D61" s="25"/>
      <c r="E61" s="25"/>
      <c r="F61" s="25"/>
      <c r="G61" s="25"/>
      <c r="H61" s="25"/>
      <c r="I61" s="25"/>
      <c r="J61" s="25"/>
      <c r="K61" s="25"/>
      <c r="L61" s="25"/>
      <c r="M61" s="25"/>
      <c r="N61" s="25"/>
      <c r="O61" s="25"/>
      <c r="P61" s="25"/>
      <c r="Q61" s="25"/>
      <c r="R61" s="25"/>
      <c r="S61" s="25"/>
      <c r="T61" s="25"/>
      <c r="U61" s="25"/>
      <c r="V61" s="25"/>
      <c r="W61" s="25"/>
      <c r="X61" s="25"/>
      <c r="Y61" s="25"/>
      <c r="Z61" s="25"/>
      <c r="AA61" s="25"/>
      <c r="AB61" s="25"/>
      <c r="AC61" s="25"/>
      <c r="AD61" s="25"/>
      <c r="AE61" s="25"/>
      <c r="AF61" s="25"/>
      <c r="AG61" s="25"/>
      <c r="AH61" s="25"/>
    </row>
    <row r="62" spans="2:34" ht="21" customHeight="1" thickBot="1">
      <c r="B62" s="73" t="s">
        <v>113</v>
      </c>
      <c r="C62" s="38"/>
      <c r="D62" s="38"/>
      <c r="E62" s="38"/>
      <c r="F62" s="38"/>
      <c r="G62" s="38"/>
      <c r="H62" s="3"/>
      <c r="I62" s="3"/>
      <c r="J62" s="3"/>
      <c r="K62" s="79">
        <f>F60+L60+Q60</f>
        <v>6031.75</v>
      </c>
      <c r="L62" s="4" t="s">
        <v>82</v>
      </c>
      <c r="M62" s="25"/>
      <c r="N62" s="25"/>
      <c r="O62" s="25"/>
      <c r="P62" s="25"/>
      <c r="Q62" s="25"/>
      <c r="R62" s="25"/>
      <c r="S62" s="25"/>
      <c r="T62" s="25"/>
      <c r="U62" s="25"/>
      <c r="V62" s="25"/>
      <c r="W62" s="25"/>
      <c r="X62" s="25"/>
      <c r="Y62" s="25"/>
      <c r="Z62" s="25"/>
      <c r="AA62" s="25"/>
      <c r="AB62" s="25"/>
      <c r="AC62" s="25"/>
      <c r="AD62" s="25"/>
      <c r="AE62" s="25"/>
      <c r="AF62" s="25"/>
      <c r="AG62" s="25"/>
      <c r="AH62" s="25"/>
    </row>
    <row r="63" spans="2:34" ht="21" customHeight="1" thickBot="1">
      <c r="B63" s="74" t="s">
        <v>117</v>
      </c>
      <c r="C63" s="39"/>
      <c r="D63" s="39"/>
      <c r="E63" s="39"/>
      <c r="F63" s="39"/>
      <c r="G63" s="39"/>
      <c r="H63" s="6"/>
      <c r="I63" s="6"/>
      <c r="J63" s="6"/>
      <c r="K63" s="79">
        <f>0.15*K62</f>
        <v>904.76249999999993</v>
      </c>
      <c r="L63" s="7" t="s">
        <v>82</v>
      </c>
      <c r="M63" s="25"/>
      <c r="N63" s="25"/>
      <c r="O63" s="25"/>
      <c r="P63" s="25"/>
      <c r="Q63" s="25"/>
      <c r="R63" s="25"/>
      <c r="S63" s="25"/>
      <c r="T63" s="25"/>
      <c r="U63" s="25"/>
      <c r="V63" s="25"/>
      <c r="W63" s="25"/>
      <c r="X63" s="25"/>
      <c r="Y63" s="25"/>
      <c r="Z63" s="25"/>
      <c r="AA63" s="25"/>
      <c r="AB63" s="25"/>
      <c r="AC63" s="25"/>
      <c r="AD63" s="25"/>
      <c r="AE63" s="25"/>
      <c r="AF63" s="25"/>
      <c r="AG63" s="25"/>
      <c r="AH63" s="25"/>
    </row>
    <row r="64" spans="2:34" ht="21" customHeight="1" thickBot="1">
      <c r="B64" s="74" t="s">
        <v>116</v>
      </c>
      <c r="C64" s="39"/>
      <c r="D64" s="39"/>
      <c r="E64" s="39"/>
      <c r="F64" s="39"/>
      <c r="G64" s="39"/>
      <c r="H64" s="35"/>
      <c r="I64" s="68">
        <v>44</v>
      </c>
      <c r="J64" s="76" t="s">
        <v>112</v>
      </c>
      <c r="K64" s="79">
        <f>I64*10</f>
        <v>440</v>
      </c>
      <c r="L64" s="7" t="s">
        <v>82</v>
      </c>
      <c r="M64" s="25"/>
      <c r="N64" s="25"/>
      <c r="O64" s="25"/>
      <c r="P64" s="25"/>
      <c r="Q64" s="25"/>
      <c r="R64" s="25"/>
      <c r="S64" s="25"/>
      <c r="T64" s="25"/>
      <c r="U64" s="25"/>
      <c r="V64" s="25"/>
      <c r="W64" s="25"/>
      <c r="X64" s="25"/>
      <c r="Y64" s="25"/>
      <c r="Z64" s="25"/>
      <c r="AA64" s="25"/>
      <c r="AB64" s="25"/>
      <c r="AC64" s="25"/>
      <c r="AD64" s="25"/>
      <c r="AE64" s="25"/>
      <c r="AF64" s="25"/>
      <c r="AG64" s="25"/>
      <c r="AH64" s="25"/>
    </row>
    <row r="65" spans="2:34" ht="21" customHeight="1" thickBot="1">
      <c r="B65" s="75" t="s">
        <v>114</v>
      </c>
      <c r="C65" s="37"/>
      <c r="D65" s="37"/>
      <c r="E65" s="37"/>
      <c r="F65" s="37"/>
      <c r="G65" s="37"/>
      <c r="H65" s="9" t="s">
        <v>11</v>
      </c>
      <c r="I65" s="9"/>
      <c r="J65" s="9"/>
      <c r="K65" s="79">
        <f>SUM(K62:K64)</f>
        <v>7376.5124999999998</v>
      </c>
      <c r="L65" s="10" t="s">
        <v>82</v>
      </c>
      <c r="M65" s="25"/>
      <c r="N65" s="25"/>
      <c r="O65" s="25"/>
      <c r="P65" s="25"/>
      <c r="Q65" s="25"/>
      <c r="R65" s="25"/>
      <c r="S65" s="25"/>
      <c r="T65" s="25"/>
      <c r="U65" s="25"/>
      <c r="V65" s="25"/>
      <c r="W65" s="25"/>
      <c r="X65" s="25"/>
      <c r="Y65" s="25"/>
      <c r="Z65" s="25"/>
      <c r="AA65" s="25"/>
      <c r="AB65" s="25"/>
      <c r="AC65" s="25"/>
      <c r="AD65" s="25"/>
      <c r="AE65" s="25"/>
      <c r="AF65" s="25"/>
      <c r="AG65" s="25"/>
      <c r="AH65" s="25"/>
    </row>
    <row r="66" spans="2:34" ht="15" customHeight="1">
      <c r="B66" s="25"/>
      <c r="C66" s="25"/>
      <c r="D66" s="25"/>
      <c r="E66" s="25"/>
      <c r="F66" s="25"/>
      <c r="G66" s="25"/>
      <c r="H66" s="25"/>
      <c r="I66" s="25"/>
      <c r="J66" s="25"/>
      <c r="K66" s="25"/>
      <c r="L66" s="25"/>
      <c r="M66" s="25"/>
      <c r="N66" s="25"/>
      <c r="O66" s="25"/>
      <c r="P66" s="25"/>
      <c r="Q66" s="25"/>
      <c r="R66" s="25"/>
      <c r="S66" s="25"/>
      <c r="T66" s="25"/>
      <c r="U66" s="25"/>
      <c r="V66" s="25"/>
      <c r="W66" s="25"/>
      <c r="X66" s="25"/>
      <c r="Y66" s="25"/>
      <c r="Z66" s="25"/>
      <c r="AA66" s="25"/>
      <c r="AB66" s="25"/>
      <c r="AC66" s="25"/>
      <c r="AD66" s="25"/>
      <c r="AE66" s="25"/>
      <c r="AF66" s="25"/>
      <c r="AG66" s="25"/>
      <c r="AH66" s="25"/>
    </row>
    <row r="67" spans="2:34">
      <c r="B67" s="25"/>
      <c r="C67" s="25"/>
      <c r="D67" s="25"/>
      <c r="E67" s="25"/>
      <c r="F67" s="25"/>
      <c r="G67" s="25"/>
      <c r="H67" s="25"/>
      <c r="I67" s="25"/>
      <c r="J67" s="25"/>
      <c r="K67" s="25"/>
      <c r="L67" s="25"/>
      <c r="M67" s="25"/>
      <c r="N67" s="25"/>
      <c r="O67" s="25"/>
      <c r="P67" s="25"/>
      <c r="Q67" s="25"/>
      <c r="R67" s="25"/>
      <c r="S67" s="25"/>
      <c r="T67" s="25"/>
      <c r="U67" s="25"/>
      <c r="V67" s="25"/>
      <c r="W67" s="25"/>
      <c r="X67" s="25"/>
      <c r="Y67" s="25"/>
      <c r="Z67" s="25"/>
      <c r="AA67" s="25"/>
      <c r="AB67" s="25"/>
      <c r="AC67" s="25"/>
      <c r="AD67" s="25"/>
      <c r="AE67" s="25"/>
      <c r="AF67" s="25"/>
      <c r="AG67" s="25"/>
      <c r="AH67" s="25"/>
    </row>
    <row r="68" spans="2:34">
      <c r="B68" s="25"/>
      <c r="C68" s="25"/>
      <c r="D68" s="25"/>
      <c r="E68" s="25"/>
      <c r="F68" s="25"/>
      <c r="G68" s="25"/>
      <c r="H68" s="25"/>
      <c r="I68" s="25"/>
      <c r="J68" s="25"/>
      <c r="K68" s="25"/>
      <c r="L68" s="25"/>
      <c r="M68" s="25"/>
      <c r="N68" s="25"/>
      <c r="O68" s="25"/>
      <c r="P68" s="25"/>
      <c r="Q68" s="25"/>
      <c r="R68" s="25"/>
      <c r="S68" s="25"/>
      <c r="T68" s="25"/>
      <c r="U68" s="25"/>
      <c r="V68" s="25"/>
      <c r="W68" s="25"/>
      <c r="X68" s="25"/>
      <c r="Y68" s="25"/>
      <c r="Z68" s="25"/>
      <c r="AA68" s="25"/>
      <c r="AB68" s="25"/>
      <c r="AC68" s="25"/>
      <c r="AD68" s="25"/>
      <c r="AE68" s="25"/>
      <c r="AF68" s="25"/>
      <c r="AG68" s="25"/>
      <c r="AH68" s="25"/>
    </row>
    <row r="69" spans="2:34">
      <c r="B69" s="25"/>
      <c r="C69" s="25"/>
      <c r="D69" s="25"/>
      <c r="E69" s="25"/>
      <c r="F69" s="25"/>
      <c r="G69" s="25"/>
      <c r="H69" s="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row>
    <row r="70" spans="2:34" ht="17.25" customHeight="1">
      <c r="B70" s="25"/>
      <c r="C70" s="25"/>
      <c r="D70" s="25"/>
      <c r="E70" s="25"/>
      <c r="F70" s="25"/>
      <c r="G70" s="25"/>
      <c r="H70" s="25"/>
      <c r="I70" s="25"/>
      <c r="J70" s="25"/>
      <c r="K70" s="25"/>
      <c r="L70" s="25"/>
      <c r="M70" s="25"/>
      <c r="N70" s="25"/>
      <c r="O70" s="25"/>
      <c r="P70" s="25"/>
      <c r="Q70" s="25"/>
      <c r="R70" s="25"/>
      <c r="S70" s="25"/>
      <c r="T70" s="25"/>
      <c r="U70" s="25"/>
      <c r="V70" s="25"/>
      <c r="W70" s="25"/>
      <c r="X70" s="25"/>
      <c r="Y70" s="25"/>
      <c r="Z70" s="25"/>
      <c r="AA70" s="25"/>
      <c r="AB70" s="25"/>
      <c r="AC70" s="25"/>
      <c r="AD70" s="25"/>
      <c r="AE70" s="25"/>
      <c r="AF70" s="25"/>
      <c r="AG70" s="25"/>
      <c r="AH70" s="25"/>
    </row>
    <row r="71" spans="2:34" ht="15"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c r="AA71" s="25"/>
      <c r="AB71" s="25"/>
      <c r="AC71" s="25"/>
      <c r="AD71" s="25"/>
      <c r="AE71" s="25"/>
      <c r="AF71" s="25"/>
      <c r="AG71" s="25"/>
      <c r="AH71" s="25"/>
    </row>
    <row r="72" spans="2:34" ht="15" customHeight="1">
      <c r="B72" s="25"/>
      <c r="C72" s="25"/>
      <c r="D72" s="25"/>
      <c r="E72" s="25"/>
      <c r="F72" s="25"/>
      <c r="G72" s="25"/>
      <c r="H72" s="25"/>
      <c r="I72" s="25"/>
      <c r="J72" s="25"/>
      <c r="K72" s="25"/>
      <c r="L72" s="25"/>
      <c r="M72" s="25"/>
      <c r="N72" s="25"/>
      <c r="O72" s="25"/>
      <c r="P72" s="25"/>
      <c r="Q72" s="25"/>
      <c r="R72" s="25"/>
      <c r="S72" s="25"/>
      <c r="T72" s="25"/>
      <c r="U72" s="25"/>
      <c r="V72" s="25"/>
      <c r="W72" s="25"/>
      <c r="X72" s="25"/>
      <c r="Y72" s="25"/>
      <c r="Z72" s="25"/>
      <c r="AA72" s="25"/>
      <c r="AB72" s="25"/>
      <c r="AC72" s="25"/>
      <c r="AD72" s="25"/>
      <c r="AE72" s="25"/>
      <c r="AF72" s="25"/>
      <c r="AG72" s="25"/>
      <c r="AH72" s="25"/>
    </row>
    <row r="73" spans="2:34" ht="15" customHeight="1">
      <c r="B73" s="25"/>
      <c r="C73" s="25"/>
      <c r="D73" s="25"/>
      <c r="E73" s="25"/>
      <c r="F73" s="25"/>
      <c r="G73" s="25"/>
      <c r="H73" s="25"/>
      <c r="I73" s="25"/>
      <c r="J73" s="25"/>
      <c r="K73" s="25"/>
      <c r="L73" s="25"/>
      <c r="M73" s="25"/>
      <c r="N73" s="25"/>
      <c r="O73" s="25"/>
      <c r="P73" s="25"/>
      <c r="Q73" s="25"/>
      <c r="R73" s="25"/>
      <c r="S73" s="25"/>
      <c r="T73" s="25"/>
      <c r="U73" s="25"/>
      <c r="V73" s="25"/>
      <c r="W73" s="25"/>
      <c r="X73" s="25"/>
      <c r="Y73" s="25"/>
      <c r="Z73" s="25"/>
      <c r="AA73" s="25"/>
      <c r="AB73" s="25"/>
      <c r="AC73" s="25"/>
      <c r="AD73" s="25"/>
      <c r="AE73" s="25"/>
      <c r="AF73" s="25"/>
      <c r="AG73" s="25"/>
      <c r="AH73" s="25"/>
    </row>
    <row r="74" spans="2:34" ht="14.45" customHeight="1">
      <c r="B74" s="25"/>
      <c r="C74" s="25"/>
      <c r="D74" s="25"/>
      <c r="E74" s="25"/>
      <c r="F74" s="25"/>
      <c r="G74" s="25"/>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row>
    <row r="75" spans="2:34" ht="15" customHeight="1">
      <c r="B75" s="25"/>
      <c r="C75" s="25"/>
      <c r="D75" s="25"/>
      <c r="E75" s="25"/>
      <c r="F75" s="25"/>
      <c r="G75" s="25"/>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row>
    <row r="76" spans="2:34">
      <c r="B76" s="25"/>
      <c r="C76" s="25"/>
      <c r="D76" s="25"/>
      <c r="E76" s="25"/>
      <c r="F76" s="25"/>
      <c r="G76" s="25"/>
      <c r="H76" s="25"/>
      <c r="I76" s="25"/>
      <c r="J76" s="25"/>
      <c r="K76" s="25"/>
      <c r="L76" s="25"/>
      <c r="M76" s="25"/>
      <c r="N76" s="25"/>
      <c r="O76" s="25"/>
      <c r="P76" s="25"/>
      <c r="Q76" s="25"/>
      <c r="R76" s="25"/>
      <c r="S76" s="25"/>
      <c r="T76" s="25"/>
      <c r="U76" s="25"/>
      <c r="V76" s="25"/>
      <c r="W76" s="25"/>
      <c r="X76" s="25"/>
      <c r="Y76" s="25"/>
      <c r="Z76" s="25"/>
      <c r="AA76" s="25"/>
      <c r="AB76" s="25"/>
      <c r="AC76" s="25"/>
      <c r="AD76" s="25"/>
      <c r="AE76" s="25"/>
      <c r="AF76" s="25"/>
      <c r="AG76" s="25"/>
      <c r="AH76" s="25"/>
    </row>
    <row r="77" spans="2:34" ht="16.5" customHeight="1">
      <c r="B77" s="25"/>
      <c r="C77" s="25"/>
      <c r="D77" s="25"/>
      <c r="E77" s="25"/>
      <c r="F77" s="25"/>
      <c r="G77" s="25"/>
      <c r="H77" s="25"/>
      <c r="I77" s="25"/>
      <c r="J77" s="25"/>
      <c r="K77" s="25"/>
      <c r="L77" s="25"/>
      <c r="M77" s="25"/>
      <c r="N77" s="25"/>
      <c r="O77" s="25"/>
      <c r="P77" s="25"/>
      <c r="Q77" s="25"/>
      <c r="R77" s="25"/>
      <c r="S77" s="25"/>
      <c r="T77" s="25"/>
      <c r="U77" s="25"/>
      <c r="V77" s="25"/>
      <c r="W77" s="25"/>
      <c r="X77" s="25"/>
      <c r="Y77" s="25"/>
      <c r="Z77" s="25"/>
      <c r="AA77" s="25"/>
      <c r="AB77" s="25"/>
      <c r="AC77" s="25"/>
      <c r="AD77" s="25"/>
      <c r="AE77" s="25"/>
      <c r="AF77" s="25"/>
      <c r="AG77" s="25"/>
      <c r="AH77" s="25"/>
    </row>
    <row r="78" spans="2:34">
      <c r="B78" s="25"/>
      <c r="C78" s="25"/>
      <c r="D78" s="25"/>
      <c r="E78" s="25"/>
      <c r="F78" s="25"/>
      <c r="G78" s="25"/>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row>
    <row r="79" spans="2:34">
      <c r="B79" s="25"/>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5"/>
      <c r="AD79" s="25"/>
      <c r="AE79" s="25"/>
      <c r="AF79" s="25"/>
      <c r="AG79" s="25"/>
      <c r="AH79" s="25"/>
    </row>
    <row r="80" spans="2:34">
      <c r="B80" s="25"/>
      <c r="C80" s="25"/>
      <c r="D80" s="25"/>
      <c r="E80" s="25"/>
      <c r="F80" s="25"/>
      <c r="G80" s="25"/>
      <c r="H80" s="25"/>
      <c r="I80" s="25"/>
      <c r="J80" s="25"/>
      <c r="K80" s="25"/>
      <c r="L80" s="25"/>
      <c r="M80" s="25"/>
      <c r="N80" s="25"/>
      <c r="O80" s="25"/>
      <c r="P80" s="25"/>
      <c r="Q80" s="25"/>
      <c r="R80" s="25"/>
      <c r="S80" s="25"/>
      <c r="T80" s="25"/>
      <c r="U80" s="25"/>
      <c r="V80" s="25"/>
      <c r="W80" s="25"/>
      <c r="X80" s="25"/>
      <c r="Y80" s="25"/>
      <c r="Z80" s="25"/>
      <c r="AA80" s="25"/>
      <c r="AB80" s="25"/>
      <c r="AC80" s="25"/>
      <c r="AD80" s="25"/>
      <c r="AE80" s="25"/>
      <c r="AF80" s="25"/>
      <c r="AG80" s="25"/>
      <c r="AH80" s="25"/>
    </row>
    <row r="81" spans="2:34" ht="16.5"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c r="AA81" s="25"/>
      <c r="AB81" s="25"/>
      <c r="AC81" s="25"/>
      <c r="AD81" s="25"/>
      <c r="AE81" s="25"/>
      <c r="AF81" s="25"/>
      <c r="AG81" s="25"/>
      <c r="AH81" s="25"/>
    </row>
    <row r="82" spans="2:34">
      <c r="B82" s="25"/>
      <c r="C82" s="25"/>
      <c r="D82" s="25"/>
      <c r="E82" s="25"/>
      <c r="F82" s="25"/>
      <c r="G82" s="25"/>
      <c r="H82" s="25"/>
      <c r="I82" s="25"/>
      <c r="J82" s="25"/>
      <c r="K82" s="25"/>
      <c r="L82" s="25"/>
      <c r="M82" s="25"/>
      <c r="N82" s="25"/>
      <c r="O82" s="25"/>
      <c r="P82" s="25"/>
      <c r="Q82" s="25"/>
      <c r="R82" s="25"/>
      <c r="S82" s="25"/>
      <c r="T82" s="25"/>
      <c r="U82" s="25"/>
      <c r="V82" s="25"/>
      <c r="W82" s="25"/>
      <c r="X82" s="25"/>
      <c r="Y82" s="25"/>
      <c r="Z82" s="25"/>
      <c r="AA82" s="25"/>
      <c r="AB82" s="25"/>
      <c r="AC82" s="25"/>
      <c r="AD82" s="25"/>
      <c r="AE82" s="25"/>
      <c r="AF82" s="25"/>
      <c r="AG82" s="25"/>
      <c r="AH82" s="25"/>
    </row>
    <row r="83" spans="2:34" ht="15" customHeight="1">
      <c r="B83" s="25"/>
      <c r="C83" s="25"/>
      <c r="D83" s="25"/>
      <c r="E83" s="25"/>
      <c r="F83" s="25"/>
      <c r="G83" s="25"/>
      <c r="H83" s="25"/>
      <c r="I83" s="25"/>
      <c r="J83" s="25"/>
      <c r="K83" s="25"/>
      <c r="L83" s="25"/>
      <c r="M83" s="25"/>
      <c r="N83" s="25"/>
      <c r="O83" s="25"/>
      <c r="P83" s="25"/>
      <c r="Q83" s="25"/>
      <c r="R83" s="25"/>
      <c r="S83" s="25"/>
      <c r="T83" s="25"/>
      <c r="U83" s="25"/>
      <c r="V83" s="25"/>
      <c r="W83" s="25"/>
      <c r="X83" s="25"/>
      <c r="Y83" s="25"/>
      <c r="Z83" s="25"/>
      <c r="AA83" s="25"/>
      <c r="AB83" s="25"/>
      <c r="AC83" s="25"/>
      <c r="AD83" s="25"/>
      <c r="AE83" s="25"/>
      <c r="AF83" s="25"/>
      <c r="AG83" s="25"/>
      <c r="AH83" s="25"/>
    </row>
    <row r="84" spans="2:34">
      <c r="B84" s="25"/>
      <c r="C84" s="25"/>
      <c r="D84" s="25"/>
      <c r="E84" s="25"/>
      <c r="F84" s="25"/>
      <c r="G84" s="25"/>
      <c r="H84" s="25"/>
      <c r="I84" s="25"/>
      <c r="J84" s="25"/>
      <c r="K84" s="25"/>
      <c r="L84" s="25"/>
      <c r="M84" s="25"/>
      <c r="N84" s="25"/>
      <c r="O84" s="25"/>
      <c r="P84" s="25"/>
      <c r="Q84" s="25"/>
      <c r="R84" s="25"/>
      <c r="S84" s="25"/>
      <c r="T84" s="25"/>
      <c r="U84" s="25"/>
      <c r="V84" s="25"/>
      <c r="W84" s="25"/>
      <c r="X84" s="25"/>
      <c r="Y84" s="25"/>
      <c r="Z84" s="25"/>
      <c r="AA84" s="25"/>
      <c r="AB84" s="25"/>
      <c r="AC84" s="25"/>
      <c r="AD84" s="25"/>
      <c r="AE84" s="25"/>
      <c r="AF84" s="25"/>
      <c r="AG84" s="25"/>
      <c r="AH84" s="25"/>
    </row>
    <row r="85" spans="2:34" ht="17.25" customHeight="1">
      <c r="B85" s="25"/>
      <c r="C85" s="25"/>
      <c r="D85" s="25"/>
      <c r="E85" s="25"/>
      <c r="F85" s="25"/>
      <c r="G85" s="25"/>
      <c r="H85" s="25"/>
      <c r="I85" s="25"/>
      <c r="J85" s="25"/>
      <c r="K85" s="25"/>
      <c r="L85" s="25"/>
      <c r="M85" s="25"/>
      <c r="N85" s="25"/>
      <c r="O85" s="25"/>
      <c r="P85" s="25"/>
      <c r="Q85" s="25"/>
      <c r="R85" s="25"/>
      <c r="S85" s="25"/>
      <c r="T85" s="25"/>
      <c r="U85" s="25"/>
      <c r="V85" s="25"/>
      <c r="W85" s="25"/>
      <c r="X85" s="25"/>
      <c r="Y85" s="25"/>
      <c r="Z85" s="25"/>
      <c r="AA85" s="25"/>
      <c r="AB85" s="25"/>
      <c r="AC85" s="25"/>
      <c r="AD85" s="25"/>
      <c r="AE85" s="25"/>
      <c r="AF85" s="25"/>
      <c r="AG85" s="25"/>
      <c r="AH85" s="25"/>
    </row>
    <row r="86" spans="2:34" ht="15" customHeight="1">
      <c r="B86" s="25"/>
      <c r="C86" s="25"/>
      <c r="D86" s="25"/>
      <c r="E86" s="25"/>
      <c r="F86" s="25"/>
      <c r="G86" s="25"/>
      <c r="H86" s="25"/>
      <c r="I86" s="25"/>
      <c r="J86" s="25"/>
      <c r="K86" s="25"/>
      <c r="L86" s="25"/>
      <c r="M86" s="25"/>
      <c r="N86" s="25"/>
      <c r="O86" s="25"/>
      <c r="P86" s="25"/>
      <c r="Q86" s="25"/>
      <c r="R86" s="25"/>
      <c r="S86" s="25"/>
      <c r="T86" s="25"/>
      <c r="U86" s="25"/>
      <c r="V86" s="25"/>
      <c r="W86" s="25"/>
      <c r="X86" s="25"/>
      <c r="Y86" s="25"/>
      <c r="Z86" s="25"/>
      <c r="AA86" s="25"/>
      <c r="AB86" s="25"/>
      <c r="AC86" s="25"/>
      <c r="AD86" s="25"/>
      <c r="AE86" s="25"/>
      <c r="AF86" s="25"/>
      <c r="AG86" s="25"/>
      <c r="AH86" s="25"/>
    </row>
    <row r="87" spans="2:34">
      <c r="B87" s="25"/>
      <c r="C87" s="25"/>
      <c r="D87" s="25"/>
      <c r="E87" s="25"/>
      <c r="F87" s="25"/>
      <c r="G87" s="25"/>
      <c r="H87" s="25"/>
      <c r="I87" s="25"/>
      <c r="J87" s="25"/>
      <c r="K87" s="25"/>
      <c r="L87" s="25"/>
      <c r="M87" s="25"/>
      <c r="N87" s="25"/>
      <c r="O87" s="25"/>
      <c r="P87" s="25"/>
      <c r="Q87" s="25"/>
      <c r="R87" s="25"/>
      <c r="S87" s="25"/>
      <c r="T87" s="25"/>
      <c r="U87" s="25"/>
      <c r="V87" s="25"/>
      <c r="W87" s="25"/>
      <c r="X87" s="25"/>
      <c r="Y87" s="25"/>
      <c r="Z87" s="25"/>
      <c r="AA87" s="25"/>
      <c r="AB87" s="25"/>
      <c r="AC87" s="25"/>
      <c r="AD87" s="25"/>
      <c r="AE87" s="25"/>
      <c r="AF87" s="25"/>
      <c r="AG87" s="25"/>
      <c r="AH87" s="25"/>
    </row>
    <row r="88" spans="2:34" ht="1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row>
    <row r="89" spans="2:34" ht="17.25" customHeight="1">
      <c r="B89" s="25"/>
      <c r="C89" s="25"/>
      <c r="D89" s="25"/>
      <c r="E89" s="25"/>
      <c r="F89" s="25"/>
      <c r="G89" s="25"/>
      <c r="H89" s="25"/>
      <c r="I89" s="25"/>
      <c r="J89" s="25"/>
      <c r="K89" s="25"/>
      <c r="L89" s="25"/>
      <c r="M89" s="25"/>
      <c r="N89" s="25"/>
      <c r="O89" s="25"/>
      <c r="P89" s="25"/>
      <c r="Q89" s="25"/>
      <c r="R89" s="25"/>
      <c r="S89" s="25"/>
      <c r="T89" s="25"/>
      <c r="U89" s="25"/>
      <c r="V89" s="25"/>
      <c r="W89" s="25"/>
      <c r="X89" s="25"/>
      <c r="Y89" s="25"/>
      <c r="Z89" s="25"/>
      <c r="AA89" s="25"/>
      <c r="AB89" s="25"/>
      <c r="AC89" s="25"/>
      <c r="AD89" s="25"/>
      <c r="AE89" s="25"/>
      <c r="AF89" s="25"/>
      <c r="AG89" s="25"/>
      <c r="AH89" s="25"/>
    </row>
    <row r="90" spans="2:34" ht="15" customHeight="1">
      <c r="B90" s="25"/>
      <c r="C90" s="25"/>
      <c r="D90" s="25"/>
      <c r="E90" s="25"/>
      <c r="F90" s="25"/>
      <c r="G90" s="25"/>
      <c r="H90" s="25"/>
      <c r="I90" s="25"/>
      <c r="J90" s="25"/>
      <c r="K90" s="25"/>
      <c r="L90" s="25"/>
      <c r="M90" s="25"/>
      <c r="N90" s="25"/>
      <c r="O90" s="25"/>
      <c r="P90" s="25"/>
      <c r="Q90" s="25"/>
      <c r="R90" s="25"/>
      <c r="S90" s="25"/>
      <c r="T90" s="25"/>
      <c r="U90" s="25"/>
      <c r="V90" s="25"/>
      <c r="W90" s="25"/>
      <c r="X90" s="25"/>
      <c r="Y90" s="25"/>
      <c r="Z90" s="25"/>
      <c r="AA90" s="25"/>
      <c r="AB90" s="25"/>
      <c r="AC90" s="25"/>
      <c r="AD90" s="25"/>
      <c r="AE90" s="25"/>
      <c r="AF90" s="25"/>
      <c r="AG90" s="25"/>
      <c r="AH90" s="25"/>
    </row>
    <row r="91" spans="2:34">
      <c r="B91" s="25"/>
      <c r="C91" s="25"/>
      <c r="D91" s="25"/>
      <c r="E91" s="25"/>
      <c r="F91" s="25"/>
      <c r="G91" s="25"/>
      <c r="H91" s="25"/>
      <c r="I91" s="25"/>
      <c r="J91" s="25"/>
      <c r="K91" s="25"/>
      <c r="L91" s="25"/>
      <c r="M91" s="25"/>
      <c r="N91" s="25"/>
      <c r="O91" s="25"/>
      <c r="P91" s="25"/>
      <c r="Q91" s="25"/>
      <c r="R91" s="25"/>
      <c r="S91" s="25"/>
      <c r="T91" s="25"/>
      <c r="U91" s="25"/>
      <c r="V91" s="25"/>
      <c r="W91" s="25"/>
      <c r="X91" s="25"/>
      <c r="Y91" s="25"/>
      <c r="Z91" s="25"/>
      <c r="AA91" s="25"/>
      <c r="AB91" s="25"/>
      <c r="AC91" s="25"/>
      <c r="AD91" s="25"/>
      <c r="AE91" s="25"/>
      <c r="AF91" s="25"/>
      <c r="AG91" s="25"/>
      <c r="AH91" s="25"/>
    </row>
    <row r="92" spans="2:34" ht="16.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c r="AA92" s="25"/>
      <c r="AB92" s="25"/>
      <c r="AC92" s="25"/>
      <c r="AD92" s="25"/>
      <c r="AE92" s="25"/>
      <c r="AF92" s="25"/>
      <c r="AG92" s="25"/>
      <c r="AH92" s="25"/>
    </row>
    <row r="93" spans="2:34">
      <c r="B93" s="25"/>
      <c r="C93" s="25"/>
      <c r="D93" s="25"/>
      <c r="E93" s="25"/>
      <c r="F93" s="25"/>
      <c r="G93" s="25"/>
      <c r="H93" s="25"/>
      <c r="I93" s="25"/>
      <c r="J93" s="25"/>
      <c r="K93" s="25"/>
      <c r="L93" s="25"/>
      <c r="M93" s="25"/>
      <c r="N93" s="25"/>
      <c r="O93" s="25"/>
      <c r="P93" s="25"/>
      <c r="Q93" s="25"/>
      <c r="R93" s="25"/>
      <c r="S93" s="25"/>
      <c r="T93" s="25"/>
      <c r="U93" s="25"/>
      <c r="V93" s="25"/>
      <c r="W93" s="25"/>
      <c r="X93" s="25"/>
      <c r="Y93" s="25"/>
      <c r="Z93" s="25"/>
      <c r="AA93" s="25"/>
      <c r="AB93" s="25"/>
      <c r="AC93" s="25"/>
      <c r="AD93" s="25"/>
      <c r="AE93" s="25"/>
      <c r="AF93" s="25"/>
      <c r="AG93" s="25"/>
      <c r="AH93" s="25"/>
    </row>
    <row r="94" spans="2:34" ht="16.5" customHeight="1">
      <c r="B94" s="25"/>
      <c r="C94" s="25"/>
      <c r="D94" s="25"/>
      <c r="E94" s="25"/>
      <c r="F94" s="25"/>
      <c r="G94" s="25"/>
      <c r="H94" s="25"/>
      <c r="I94" s="25"/>
      <c r="J94" s="25"/>
      <c r="K94" s="25"/>
      <c r="L94" s="25"/>
      <c r="M94" s="25"/>
      <c r="N94" s="25"/>
      <c r="O94" s="25"/>
      <c r="P94" s="25"/>
      <c r="Q94" s="25"/>
      <c r="R94" s="25"/>
      <c r="S94" s="25"/>
      <c r="T94" s="25"/>
      <c r="U94" s="25"/>
      <c r="V94" s="25"/>
      <c r="W94" s="25"/>
      <c r="X94" s="25"/>
      <c r="Y94" s="25"/>
      <c r="Z94" s="25"/>
      <c r="AA94" s="25"/>
      <c r="AB94" s="25"/>
      <c r="AC94" s="25"/>
      <c r="AD94" s="25"/>
      <c r="AE94" s="25"/>
      <c r="AF94" s="25"/>
      <c r="AG94" s="25"/>
      <c r="AH94" s="25"/>
    </row>
    <row r="95" spans="2:34" ht="15.75" customHeight="1">
      <c r="B95" s="25"/>
      <c r="C95" s="25"/>
      <c r="D95" s="25"/>
      <c r="E95" s="25"/>
      <c r="F95" s="25"/>
      <c r="G95" s="25"/>
      <c r="H95" s="25"/>
      <c r="I95" s="25"/>
      <c r="J95" s="25"/>
      <c r="K95" s="25"/>
      <c r="L95" s="25"/>
      <c r="M95" s="25"/>
      <c r="N95" s="25"/>
      <c r="O95" s="25"/>
      <c r="P95" s="25"/>
      <c r="Q95" s="25"/>
      <c r="R95" s="25"/>
      <c r="S95" s="25"/>
      <c r="T95" s="25"/>
      <c r="U95" s="25"/>
      <c r="V95" s="25"/>
      <c r="W95" s="25"/>
      <c r="X95" s="25"/>
      <c r="Y95" s="25"/>
      <c r="Z95" s="25"/>
      <c r="AA95" s="25"/>
      <c r="AB95" s="25"/>
      <c r="AC95" s="25"/>
      <c r="AD95" s="25"/>
      <c r="AE95" s="25"/>
      <c r="AF95" s="25"/>
      <c r="AG95" s="25"/>
      <c r="AH95" s="25"/>
    </row>
    <row r="96" spans="2:34" ht="16.5" customHeight="1">
      <c r="B96" s="25"/>
      <c r="C96" s="25"/>
      <c r="D96" s="25"/>
      <c r="E96" s="25"/>
      <c r="F96" s="25"/>
      <c r="G96" s="25"/>
      <c r="H96" s="25"/>
      <c r="I96" s="25"/>
      <c r="J96" s="25"/>
      <c r="K96" s="25"/>
      <c r="L96" s="25"/>
      <c r="M96" s="25"/>
      <c r="N96" s="25"/>
      <c r="O96" s="25"/>
      <c r="P96" s="25"/>
      <c r="Q96" s="25"/>
      <c r="R96" s="25"/>
      <c r="S96" s="25"/>
      <c r="T96" s="25"/>
      <c r="U96" s="25"/>
      <c r="V96" s="25"/>
      <c r="W96" s="25"/>
      <c r="X96" s="25"/>
      <c r="Y96" s="25"/>
      <c r="Z96" s="25"/>
      <c r="AA96" s="25"/>
      <c r="AB96" s="25"/>
      <c r="AC96" s="25"/>
      <c r="AD96" s="25"/>
      <c r="AE96" s="25"/>
      <c r="AF96" s="25"/>
      <c r="AG96" s="25"/>
      <c r="AH96" s="25"/>
    </row>
    <row r="97" spans="2:34">
      <c r="B97" s="25"/>
      <c r="C97" s="25"/>
      <c r="D97" s="25"/>
      <c r="E97" s="25"/>
      <c r="F97" s="25"/>
      <c r="G97" s="25"/>
      <c r="H97" s="25"/>
      <c r="I97" s="25"/>
      <c r="J97" s="25"/>
      <c r="K97" s="25"/>
      <c r="L97" s="25"/>
      <c r="M97" s="25"/>
      <c r="N97" s="25"/>
      <c r="O97" s="25"/>
      <c r="P97" s="25"/>
      <c r="Q97" s="25"/>
      <c r="R97" s="25"/>
      <c r="S97" s="25"/>
      <c r="T97" s="25"/>
      <c r="U97" s="25"/>
      <c r="V97" s="25"/>
      <c r="W97" s="25"/>
      <c r="X97" s="25"/>
      <c r="Y97" s="25"/>
      <c r="Z97" s="25"/>
      <c r="AA97" s="25"/>
      <c r="AB97" s="25"/>
      <c r="AC97" s="25"/>
      <c r="AD97" s="25"/>
      <c r="AE97" s="25"/>
      <c r="AF97" s="25"/>
      <c r="AG97" s="25"/>
      <c r="AH97" s="25"/>
    </row>
  </sheetData>
  <mergeCells count="6">
    <mergeCell ref="B44:C44"/>
    <mergeCell ref="O14:Q14"/>
    <mergeCell ref="N31:Q31"/>
    <mergeCell ref="N32:Q32"/>
    <mergeCell ref="N33:Q33"/>
    <mergeCell ref="B16:C16"/>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dimension ref="A1:A24"/>
  <sheetViews>
    <sheetView workbookViewId="0">
      <selection activeCell="C4" sqref="C4"/>
    </sheetView>
  </sheetViews>
  <sheetFormatPr baseColWidth="10" defaultColWidth="9.140625" defaultRowHeight="15"/>
  <cols>
    <col min="1" max="1" width="11.7109375" customWidth="1"/>
  </cols>
  <sheetData>
    <row r="1" spans="1:1">
      <c r="A1" s="69"/>
    </row>
    <row r="2" spans="1:1">
      <c r="A2" s="69"/>
    </row>
    <row r="3" spans="1:1">
      <c r="A3" s="70"/>
    </row>
    <row r="4" spans="1:1">
      <c r="A4" s="69"/>
    </row>
    <row r="5" spans="1:1">
      <c r="A5" s="69"/>
    </row>
    <row r="6" spans="1:1">
      <c r="A6" s="69"/>
    </row>
    <row r="7" spans="1:1">
      <c r="A7" s="69"/>
    </row>
    <row r="8" spans="1:1">
      <c r="A8" s="69"/>
    </row>
    <row r="9" spans="1:1">
      <c r="A9" s="71"/>
    </row>
    <row r="10" spans="1:1">
      <c r="A10" s="69"/>
    </row>
    <row r="11" spans="1:1">
      <c r="A11" s="69"/>
    </row>
    <row r="12" spans="1:1">
      <c r="A12" s="69"/>
    </row>
    <row r="13" spans="1:1">
      <c r="A13" s="72"/>
    </row>
    <row r="14" spans="1:1">
      <c r="A14" s="69"/>
    </row>
    <row r="15" spans="1:1">
      <c r="A15" s="69"/>
    </row>
    <row r="16" spans="1:1">
      <c r="A16" s="69"/>
    </row>
    <row r="17" spans="1:1">
      <c r="A17" s="69"/>
    </row>
    <row r="18" spans="1:1">
      <c r="A18" s="69"/>
    </row>
    <row r="19" spans="1:1">
      <c r="A19" s="69"/>
    </row>
    <row r="20" spans="1:1">
      <c r="A20" s="69"/>
    </row>
    <row r="21" spans="1:1">
      <c r="A21" s="69"/>
    </row>
    <row r="22" spans="1:1">
      <c r="A22" s="69"/>
    </row>
    <row r="23" spans="1:1">
      <c r="A23" s="70"/>
    </row>
    <row r="24" spans="1:1">
      <c r="A24" s="69"/>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info page</vt:lpstr>
      <vt:lpstr>calculation</vt:lpstr>
      <vt:lpstr>Arkusz1</vt:lpstr>
    </vt:vector>
  </TitlesOfParts>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revision/>
  <dcterms:created xsi:type="dcterms:W3CDTF">2015-06-05T18:19:34Z</dcterms:created>
  <dcterms:modified xsi:type="dcterms:W3CDTF">2019-05-02T12:23:22Z</dcterms:modified>
</cp:coreProperties>
</file>